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6" windowHeight="7260" firstSheet="1" activeTab="1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Sum" sheetId="14" r:id="rId5"/>
    <sheet name="Ecology to States" sheetId="13" r:id="rId6"/>
    <sheet name="ECOLOGY TO INDIVIDUAL LGCS" sheetId="19" r:id="rId7"/>
    <sheet name="Ecology to LGCs" sheetId="21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4">Sum!$A$1:$L$43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21" l="1"/>
  <c r="E43" i="21"/>
  <c r="D43" i="21"/>
  <c r="C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G780" i="19"/>
  <c r="F780" i="19"/>
  <c r="E780" i="19"/>
  <c r="D780" i="19"/>
  <c r="G779" i="19"/>
  <c r="G778" i="19"/>
  <c r="G777" i="19"/>
  <c r="G776" i="19"/>
  <c r="G775" i="19"/>
  <c r="G774" i="19"/>
  <c r="G773" i="19"/>
  <c r="G772" i="19"/>
  <c r="G771" i="19"/>
  <c r="G770" i="19"/>
  <c r="G769" i="19"/>
  <c r="G768" i="19"/>
  <c r="G767" i="19"/>
  <c r="G766" i="19"/>
  <c r="G765" i="19"/>
  <c r="G764" i="19"/>
  <c r="G763" i="19"/>
  <c r="G762" i="19"/>
  <c r="G761" i="19"/>
  <c r="G760" i="19"/>
  <c r="G759" i="19"/>
  <c r="G758" i="19"/>
  <c r="G757" i="19"/>
  <c r="G756" i="19"/>
  <c r="G755" i="19"/>
  <c r="G754" i="19"/>
  <c r="G753" i="19"/>
  <c r="G752" i="19"/>
  <c r="G751" i="19"/>
  <c r="G750" i="19"/>
  <c r="G749" i="19"/>
  <c r="G748" i="19"/>
  <c r="G747" i="19"/>
  <c r="G746" i="19"/>
  <c r="G745" i="19"/>
  <c r="G744" i="19"/>
  <c r="G743" i="19"/>
  <c r="G742" i="19"/>
  <c r="G741" i="19"/>
  <c r="G740" i="19"/>
  <c r="G739" i="19"/>
  <c r="G738" i="19"/>
  <c r="G737" i="19"/>
  <c r="G736" i="19"/>
  <c r="G735" i="19"/>
  <c r="G734" i="19"/>
  <c r="G733" i="19"/>
  <c r="G732" i="19"/>
  <c r="G731" i="19"/>
  <c r="G730" i="19"/>
  <c r="G729" i="19"/>
  <c r="G728" i="19"/>
  <c r="G727" i="19"/>
  <c r="G726" i="19"/>
  <c r="G725" i="19"/>
  <c r="G724" i="19"/>
  <c r="G723" i="19"/>
  <c r="G722" i="19"/>
  <c r="G721" i="19"/>
  <c r="G720" i="19"/>
  <c r="G719" i="19"/>
  <c r="G718" i="19"/>
  <c r="G717" i="19"/>
  <c r="G716" i="19"/>
  <c r="G715" i="19"/>
  <c r="G714" i="19"/>
  <c r="G713" i="19"/>
  <c r="G712" i="19"/>
  <c r="G711" i="19"/>
  <c r="G710" i="19"/>
  <c r="G709" i="19"/>
  <c r="G708" i="19"/>
  <c r="G707" i="19"/>
  <c r="G706" i="19"/>
  <c r="G705" i="19"/>
  <c r="G704" i="19"/>
  <c r="G703" i="19"/>
  <c r="G702" i="19"/>
  <c r="G701" i="19"/>
  <c r="G700" i="19"/>
  <c r="G699" i="19"/>
  <c r="G698" i="19"/>
  <c r="G697" i="19"/>
  <c r="G696" i="19"/>
  <c r="G695" i="19"/>
  <c r="G694" i="19"/>
  <c r="G693" i="19"/>
  <c r="G692" i="19"/>
  <c r="G691" i="19"/>
  <c r="G690" i="19"/>
  <c r="G689" i="19"/>
  <c r="G688" i="19"/>
  <c r="G687" i="19"/>
  <c r="G686" i="19"/>
  <c r="G685" i="19"/>
  <c r="G684" i="19"/>
  <c r="G683" i="19"/>
  <c r="G682" i="19"/>
  <c r="G681" i="19"/>
  <c r="G680" i="19"/>
  <c r="G679" i="19"/>
  <c r="G678" i="19"/>
  <c r="G677" i="19"/>
  <c r="G676" i="19"/>
  <c r="G675" i="19"/>
  <c r="G674" i="19"/>
  <c r="G673" i="19"/>
  <c r="G672" i="19"/>
  <c r="G671" i="19"/>
  <c r="G670" i="19"/>
  <c r="G669" i="19"/>
  <c r="G668" i="19"/>
  <c r="G667" i="19"/>
  <c r="G666" i="19"/>
  <c r="G665" i="19"/>
  <c r="G664" i="19"/>
  <c r="G663" i="19"/>
  <c r="G662" i="19"/>
  <c r="G661" i="19"/>
  <c r="G660" i="19"/>
  <c r="G659" i="19"/>
  <c r="G658" i="19"/>
  <c r="G657" i="19"/>
  <c r="G656" i="19"/>
  <c r="G655" i="19"/>
  <c r="G654" i="19"/>
  <c r="G653" i="19"/>
  <c r="G652" i="19"/>
  <c r="G651" i="19"/>
  <c r="G650" i="19"/>
  <c r="G649" i="19"/>
  <c r="G648" i="19"/>
  <c r="G647" i="19"/>
  <c r="G646" i="19"/>
  <c r="G645" i="19"/>
  <c r="G644" i="19"/>
  <c r="G643" i="19"/>
  <c r="G642" i="19"/>
  <c r="G641" i="19"/>
  <c r="G640" i="19"/>
  <c r="G639" i="19"/>
  <c r="G638" i="19"/>
  <c r="G637" i="19"/>
  <c r="G636" i="19"/>
  <c r="G635" i="19"/>
  <c r="G634" i="19"/>
  <c r="G633" i="19"/>
  <c r="G632" i="19"/>
  <c r="G631" i="19"/>
  <c r="G630" i="19"/>
  <c r="G629" i="19"/>
  <c r="G628" i="19"/>
  <c r="G627" i="19"/>
  <c r="G626" i="19"/>
  <c r="G625" i="19"/>
  <c r="G624" i="19"/>
  <c r="G623" i="19"/>
  <c r="G622" i="19"/>
  <c r="G621" i="19"/>
  <c r="G620" i="19"/>
  <c r="G619" i="19"/>
  <c r="G618" i="19"/>
  <c r="G617" i="19"/>
  <c r="G616" i="19"/>
  <c r="G615" i="19"/>
  <c r="G614" i="19"/>
  <c r="G613" i="19"/>
  <c r="G612" i="19"/>
  <c r="G611" i="19"/>
  <c r="G610" i="19"/>
  <c r="G609" i="19"/>
  <c r="G608" i="19"/>
  <c r="G607" i="19"/>
  <c r="G606" i="19"/>
  <c r="G605" i="19"/>
  <c r="G604" i="19"/>
  <c r="G603" i="19"/>
  <c r="G602" i="19"/>
  <c r="G601" i="19"/>
  <c r="G600" i="19"/>
  <c r="G599" i="19"/>
  <c r="G598" i="19"/>
  <c r="G597" i="19"/>
  <c r="G596" i="19"/>
  <c r="G595" i="19"/>
  <c r="G594" i="19"/>
  <c r="G593" i="19"/>
  <c r="G592" i="19"/>
  <c r="G591" i="19"/>
  <c r="G590" i="19"/>
  <c r="G589" i="19"/>
  <c r="G588" i="19"/>
  <c r="G587" i="19"/>
  <c r="G586" i="19"/>
  <c r="G585" i="19"/>
  <c r="G584" i="19"/>
  <c r="G583" i="19"/>
  <c r="G582" i="19"/>
  <c r="G581" i="19"/>
  <c r="G580" i="19"/>
  <c r="G579" i="19"/>
  <c r="G578" i="19"/>
  <c r="G577" i="19"/>
  <c r="G576" i="19"/>
  <c r="G575" i="19"/>
  <c r="G574" i="19"/>
  <c r="G573" i="19"/>
  <c r="G572" i="19"/>
  <c r="G571" i="19"/>
  <c r="G570" i="19"/>
  <c r="G569" i="19"/>
  <c r="G568" i="19"/>
  <c r="G567" i="19"/>
  <c r="G566" i="19"/>
  <c r="G565" i="19"/>
  <c r="G564" i="19"/>
  <c r="G563" i="19"/>
  <c r="G562" i="19"/>
  <c r="G561" i="19"/>
  <c r="G560" i="19"/>
  <c r="G559" i="19"/>
  <c r="G558" i="19"/>
  <c r="G557" i="19"/>
  <c r="G556" i="19"/>
  <c r="G555" i="19"/>
  <c r="G554" i="19"/>
  <c r="G553" i="19"/>
  <c r="G552" i="19"/>
  <c r="G551" i="19"/>
  <c r="G550" i="19"/>
  <c r="G549" i="19"/>
  <c r="G548" i="19"/>
  <c r="G547" i="19"/>
  <c r="G546" i="19"/>
  <c r="G545" i="19"/>
  <c r="G544" i="19"/>
  <c r="G543" i="19"/>
  <c r="G542" i="19"/>
  <c r="G541" i="19"/>
  <c r="G540" i="19"/>
  <c r="G539" i="19"/>
  <c r="G538" i="19"/>
  <c r="G537" i="19"/>
  <c r="G536" i="19"/>
  <c r="G535" i="19"/>
  <c r="G534" i="19"/>
  <c r="G533" i="19"/>
  <c r="G532" i="19"/>
  <c r="G531" i="19"/>
  <c r="G530" i="19"/>
  <c r="G529" i="19"/>
  <c r="G528" i="19"/>
  <c r="G527" i="19"/>
  <c r="G526" i="19"/>
  <c r="G525" i="19"/>
  <c r="G524" i="19"/>
  <c r="G523" i="19"/>
  <c r="G522" i="19"/>
  <c r="G521" i="19"/>
  <c r="G520" i="19"/>
  <c r="G519" i="19"/>
  <c r="G518" i="19"/>
  <c r="G517" i="19"/>
  <c r="G516" i="19"/>
  <c r="G515" i="19"/>
  <c r="G514" i="19"/>
  <c r="G513" i="19"/>
  <c r="G512" i="19"/>
  <c r="G511" i="19"/>
  <c r="G510" i="19"/>
  <c r="G509" i="19"/>
  <c r="G508" i="19"/>
  <c r="G507" i="19"/>
  <c r="G506" i="19"/>
  <c r="G505" i="19"/>
  <c r="G504" i="19"/>
  <c r="G503" i="19"/>
  <c r="G502" i="19"/>
  <c r="G501" i="19"/>
  <c r="G500" i="19"/>
  <c r="G499" i="19"/>
  <c r="G498" i="19"/>
  <c r="G497" i="19"/>
  <c r="G496" i="19"/>
  <c r="G495" i="19"/>
  <c r="G494" i="19"/>
  <c r="G493" i="19"/>
  <c r="G492" i="19"/>
  <c r="G491" i="19"/>
  <c r="G490" i="19"/>
  <c r="G489" i="19"/>
  <c r="G488" i="19"/>
  <c r="G487" i="19"/>
  <c r="G486" i="19"/>
  <c r="G485" i="19"/>
  <c r="G484" i="19"/>
  <c r="G483" i="19"/>
  <c r="G482" i="19"/>
  <c r="G481" i="19"/>
  <c r="G480" i="19"/>
  <c r="G479" i="19"/>
  <c r="G478" i="19"/>
  <c r="G477" i="19"/>
  <c r="G476" i="19"/>
  <c r="G475" i="19"/>
  <c r="G474" i="19"/>
  <c r="G473" i="19"/>
  <c r="G472" i="19"/>
  <c r="G471" i="19"/>
  <c r="G470" i="19"/>
  <c r="G469" i="19"/>
  <c r="G468" i="19"/>
  <c r="G467" i="19"/>
  <c r="G466" i="19"/>
  <c r="G465" i="19"/>
  <c r="G464" i="19"/>
  <c r="G463" i="19"/>
  <c r="G462" i="19"/>
  <c r="G461" i="19"/>
  <c r="G460" i="19"/>
  <c r="G459" i="19"/>
  <c r="G458" i="19"/>
  <c r="G457" i="19"/>
  <c r="G456" i="19"/>
  <c r="G455" i="19"/>
  <c r="G454" i="19"/>
  <c r="G453" i="19"/>
  <c r="G452" i="19"/>
  <c r="G451" i="19"/>
  <c r="G450" i="19"/>
  <c r="G449" i="19"/>
  <c r="G448" i="19"/>
  <c r="G447" i="19"/>
  <c r="G446" i="19"/>
  <c r="G445" i="19"/>
  <c r="G444" i="19"/>
  <c r="G443" i="19"/>
  <c r="G442" i="19"/>
  <c r="G441" i="19"/>
  <c r="G440" i="19"/>
  <c r="G439" i="19"/>
  <c r="G438" i="19"/>
  <c r="G437" i="19"/>
  <c r="G436" i="19"/>
  <c r="G435" i="19"/>
  <c r="G434" i="19"/>
  <c r="G433" i="19"/>
  <c r="G432" i="19"/>
  <c r="G431" i="19"/>
  <c r="G430" i="19"/>
  <c r="G429" i="19"/>
  <c r="G428" i="19"/>
  <c r="G427" i="19"/>
  <c r="G426" i="19"/>
  <c r="G425" i="19"/>
  <c r="G424" i="19"/>
  <c r="G423" i="19"/>
  <c r="G422" i="19"/>
  <c r="G421" i="19"/>
  <c r="G420" i="19"/>
  <c r="G419" i="19"/>
  <c r="G418" i="19"/>
  <c r="G417" i="19"/>
  <c r="G416" i="19"/>
  <c r="G415" i="19"/>
  <c r="G414" i="19"/>
  <c r="G413" i="19"/>
  <c r="G412" i="19"/>
  <c r="G411" i="19"/>
  <c r="G410" i="19"/>
  <c r="G409" i="19"/>
  <c r="G408" i="19"/>
  <c r="G407" i="19"/>
  <c r="G406" i="19"/>
  <c r="G405" i="19"/>
  <c r="G404" i="19"/>
  <c r="G403" i="19"/>
  <c r="G402" i="19"/>
  <c r="G401" i="19"/>
  <c r="G400" i="19"/>
  <c r="G399" i="19"/>
  <c r="G398" i="19"/>
  <c r="G397" i="19"/>
  <c r="G396" i="19"/>
  <c r="G395" i="19"/>
  <c r="G394" i="19"/>
  <c r="G393" i="19"/>
  <c r="G392" i="19"/>
  <c r="G391" i="19"/>
  <c r="G390" i="19"/>
  <c r="G389" i="19"/>
  <c r="G388" i="19"/>
  <c r="G387" i="19"/>
  <c r="G386" i="19"/>
  <c r="G385" i="19"/>
  <c r="G384" i="19"/>
  <c r="G383" i="19"/>
  <c r="G382" i="19"/>
  <c r="G381" i="19"/>
  <c r="G380" i="19"/>
  <c r="G379" i="19"/>
  <c r="G378" i="19"/>
  <c r="G377" i="19"/>
  <c r="G376" i="19"/>
  <c r="G375" i="19"/>
  <c r="G374" i="19"/>
  <c r="G373" i="19"/>
  <c r="G372" i="19"/>
  <c r="G371" i="19"/>
  <c r="G370" i="19"/>
  <c r="G369" i="19"/>
  <c r="G368" i="19"/>
  <c r="G367" i="19"/>
  <c r="G366" i="19"/>
  <c r="G365" i="19"/>
  <c r="G364" i="19"/>
  <c r="G363" i="19"/>
  <c r="G362" i="19"/>
  <c r="G361" i="19"/>
  <c r="G360" i="19"/>
  <c r="G359" i="19"/>
  <c r="G358" i="19"/>
  <c r="G357" i="19"/>
  <c r="G356" i="19"/>
  <c r="G355" i="19"/>
  <c r="G354" i="19"/>
  <c r="G353" i="19"/>
  <c r="G352" i="19"/>
  <c r="G351" i="19"/>
  <c r="G350" i="19"/>
  <c r="G349" i="19"/>
  <c r="G348" i="19"/>
  <c r="G347" i="19"/>
  <c r="G346" i="19"/>
  <c r="G345" i="19"/>
  <c r="G344" i="19"/>
  <c r="G343" i="19"/>
  <c r="G342" i="19"/>
  <c r="G341" i="19"/>
  <c r="G340" i="19"/>
  <c r="G339" i="19"/>
  <c r="G338" i="19"/>
  <c r="G337" i="19"/>
  <c r="G336" i="19"/>
  <c r="G335" i="19"/>
  <c r="G334" i="19"/>
  <c r="G333" i="19"/>
  <c r="G332" i="19"/>
  <c r="G331" i="19"/>
  <c r="G330" i="19"/>
  <c r="G329" i="19"/>
  <c r="G328" i="19"/>
  <c r="G327" i="19"/>
  <c r="G326" i="19"/>
  <c r="G325" i="19"/>
  <c r="G324" i="19"/>
  <c r="G323" i="19"/>
  <c r="G322" i="19"/>
  <c r="G321" i="19"/>
  <c r="G320" i="19"/>
  <c r="G319" i="19"/>
  <c r="G318" i="19"/>
  <c r="G317" i="19"/>
  <c r="G316" i="19"/>
  <c r="G315" i="19"/>
  <c r="G314" i="19"/>
  <c r="G313" i="19"/>
  <c r="G312" i="19"/>
  <c r="G311" i="19"/>
  <c r="G310" i="19"/>
  <c r="G309" i="19"/>
  <c r="G308" i="19"/>
  <c r="G307" i="19"/>
  <c r="G306" i="19"/>
  <c r="G305" i="19"/>
  <c r="G304" i="19"/>
  <c r="G303" i="19"/>
  <c r="G302" i="19"/>
  <c r="G301" i="19"/>
  <c r="G300" i="19"/>
  <c r="G299" i="19"/>
  <c r="G298" i="19"/>
  <c r="G297" i="19"/>
  <c r="G296" i="19"/>
  <c r="G295" i="19"/>
  <c r="G294" i="19"/>
  <c r="G293" i="19"/>
  <c r="G292" i="19"/>
  <c r="G291" i="19"/>
  <c r="G290" i="19"/>
  <c r="G289" i="19"/>
  <c r="G288" i="19"/>
  <c r="G287" i="19"/>
  <c r="G286" i="19"/>
  <c r="G285" i="19"/>
  <c r="G284" i="19"/>
  <c r="G283" i="19"/>
  <c r="G282" i="19"/>
  <c r="G281" i="19"/>
  <c r="G280" i="19"/>
  <c r="G279" i="19"/>
  <c r="G278" i="19"/>
  <c r="G277" i="19"/>
  <c r="G276" i="19"/>
  <c r="G275" i="19"/>
  <c r="G274" i="19"/>
  <c r="G273" i="19"/>
  <c r="G272" i="19"/>
  <c r="G271" i="19"/>
  <c r="G270" i="19"/>
  <c r="G269" i="19"/>
  <c r="G268" i="19"/>
  <c r="G267" i="19"/>
  <c r="G266" i="19"/>
  <c r="G265" i="19"/>
  <c r="G264" i="19"/>
  <c r="G263" i="19"/>
  <c r="G262" i="19"/>
  <c r="G261" i="19"/>
  <c r="G260" i="19"/>
  <c r="G259" i="19"/>
  <c r="G258" i="19"/>
  <c r="G257" i="19"/>
  <c r="G256" i="19"/>
  <c r="G255" i="19"/>
  <c r="G254" i="19"/>
  <c r="G253" i="19"/>
  <c r="G252" i="19"/>
  <c r="G251" i="19"/>
  <c r="G250" i="19"/>
  <c r="G249" i="19"/>
  <c r="G248" i="19"/>
  <c r="G247" i="19"/>
  <c r="G246" i="19"/>
  <c r="G245" i="19"/>
  <c r="G244" i="19"/>
  <c r="G243" i="19"/>
  <c r="G242" i="19"/>
  <c r="G241" i="19"/>
  <c r="G240" i="19"/>
  <c r="G239" i="19"/>
  <c r="G238" i="19"/>
  <c r="G237" i="19"/>
  <c r="G236" i="19"/>
  <c r="G235" i="19"/>
  <c r="G234" i="19"/>
  <c r="G233" i="19"/>
  <c r="G232" i="19"/>
  <c r="G231" i="19"/>
  <c r="G230" i="19"/>
  <c r="G229" i="19"/>
  <c r="G228" i="19"/>
  <c r="G227" i="19"/>
  <c r="G226" i="19"/>
  <c r="G225" i="19"/>
  <c r="G224" i="19"/>
  <c r="G223" i="19"/>
  <c r="G222" i="19"/>
  <c r="G221" i="19"/>
  <c r="G220" i="19"/>
  <c r="G219" i="19"/>
  <c r="G218" i="19"/>
  <c r="G217" i="19"/>
  <c r="G216" i="19"/>
  <c r="G215" i="19"/>
  <c r="G214" i="19"/>
  <c r="G213" i="19"/>
  <c r="G212" i="19"/>
  <c r="G211" i="19"/>
  <c r="G210" i="19"/>
  <c r="G209" i="19"/>
  <c r="G208" i="19"/>
  <c r="G207" i="19"/>
  <c r="G206" i="19"/>
  <c r="G205" i="19"/>
  <c r="G204" i="19"/>
  <c r="G203" i="19"/>
  <c r="G202" i="19"/>
  <c r="G201" i="19"/>
  <c r="G200" i="19"/>
  <c r="G199" i="19"/>
  <c r="G198" i="19"/>
  <c r="G197" i="19"/>
  <c r="G196" i="19"/>
  <c r="G195" i="19"/>
  <c r="G194" i="19"/>
  <c r="G193" i="19"/>
  <c r="G192" i="19"/>
  <c r="G191" i="19"/>
  <c r="G190" i="19"/>
  <c r="G189" i="19"/>
  <c r="G188" i="19"/>
  <c r="G187" i="19"/>
  <c r="G186" i="19"/>
  <c r="G185" i="19"/>
  <c r="G184" i="19"/>
  <c r="G183" i="19"/>
  <c r="G182" i="19"/>
  <c r="G181" i="19"/>
  <c r="G180" i="19"/>
  <c r="G179" i="19"/>
  <c r="G178" i="19"/>
  <c r="G177" i="19"/>
  <c r="G176" i="19"/>
  <c r="G175" i="19"/>
  <c r="G174" i="19"/>
  <c r="G173" i="19"/>
  <c r="G172" i="19"/>
  <c r="G171" i="19"/>
  <c r="G170" i="19"/>
  <c r="G169" i="19"/>
  <c r="G168" i="19"/>
  <c r="G167" i="19"/>
  <c r="G166" i="19"/>
  <c r="G165" i="19"/>
  <c r="G164" i="19"/>
  <c r="G163" i="19"/>
  <c r="G162" i="19"/>
  <c r="G161" i="19"/>
  <c r="G160" i="19"/>
  <c r="G159" i="19"/>
  <c r="G158" i="19"/>
  <c r="G157" i="19"/>
  <c r="G156" i="19"/>
  <c r="G155" i="19"/>
  <c r="G154" i="19"/>
  <c r="G153" i="19"/>
  <c r="G152" i="19"/>
  <c r="G151" i="19"/>
  <c r="G150" i="19"/>
  <c r="G149" i="19"/>
  <c r="G148" i="19"/>
  <c r="G147" i="19"/>
  <c r="G146" i="19"/>
  <c r="G145" i="19"/>
  <c r="G144" i="19"/>
  <c r="G143" i="19"/>
  <c r="G142" i="19"/>
  <c r="G141" i="19"/>
  <c r="G140" i="19"/>
  <c r="G139" i="19"/>
  <c r="G138" i="19"/>
  <c r="G137" i="19"/>
  <c r="G136" i="19"/>
  <c r="G135" i="19"/>
  <c r="G134" i="19"/>
  <c r="G133" i="19"/>
  <c r="G132" i="19"/>
  <c r="G131" i="19"/>
  <c r="G130" i="19"/>
  <c r="G129" i="19"/>
  <c r="G128" i="19"/>
  <c r="G127" i="19"/>
  <c r="G126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F42" i="13"/>
  <c r="E42" i="13"/>
  <c r="D42" i="13"/>
  <c r="C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L43" i="14"/>
  <c r="K43" i="14"/>
  <c r="J43" i="14"/>
  <c r="I43" i="14"/>
  <c r="H43" i="14"/>
  <c r="G43" i="14"/>
  <c r="F43" i="14"/>
  <c r="E43" i="14"/>
  <c r="D43" i="14"/>
  <c r="C43" i="14"/>
  <c r="L42" i="14"/>
  <c r="J42" i="14"/>
  <c r="L41" i="14"/>
  <c r="J41" i="14"/>
  <c r="L40" i="14"/>
  <c r="J40" i="14"/>
  <c r="L39" i="14"/>
  <c r="J39" i="14"/>
  <c r="L38" i="14"/>
  <c r="J38" i="14"/>
  <c r="L37" i="14"/>
  <c r="J37" i="14"/>
  <c r="I37" i="14"/>
  <c r="L36" i="14"/>
  <c r="J36" i="14"/>
  <c r="I36" i="14"/>
  <c r="L35" i="14"/>
  <c r="J35" i="14"/>
  <c r="L34" i="14"/>
  <c r="J34" i="14"/>
  <c r="L33" i="14"/>
  <c r="J33" i="14"/>
  <c r="I33" i="14"/>
  <c r="L32" i="14"/>
  <c r="J32" i="14"/>
  <c r="L31" i="14"/>
  <c r="J31" i="14"/>
  <c r="I31" i="14"/>
  <c r="L30" i="14"/>
  <c r="J30" i="14"/>
  <c r="L29" i="14"/>
  <c r="J29" i="14"/>
  <c r="L28" i="14"/>
  <c r="J28" i="14"/>
  <c r="I28" i="14"/>
  <c r="L27" i="14"/>
  <c r="J27" i="14"/>
  <c r="I27" i="14"/>
  <c r="L26" i="14"/>
  <c r="J26" i="14"/>
  <c r="I26" i="14"/>
  <c r="L25" i="14"/>
  <c r="J25" i="14"/>
  <c r="L24" i="14"/>
  <c r="J24" i="14"/>
  <c r="L23" i="14"/>
  <c r="J23" i="14"/>
  <c r="L22" i="14"/>
  <c r="J22" i="14"/>
  <c r="L21" i="14"/>
  <c r="J21" i="14"/>
  <c r="I21" i="14"/>
  <c r="L20" i="14"/>
  <c r="J20" i="14"/>
  <c r="L19" i="14"/>
  <c r="J19" i="14"/>
  <c r="L18" i="14"/>
  <c r="J18" i="14"/>
  <c r="L17" i="14"/>
  <c r="J17" i="14"/>
  <c r="I17" i="14"/>
  <c r="L16" i="14"/>
  <c r="J16" i="14"/>
  <c r="D16" i="14"/>
  <c r="L15" i="14"/>
  <c r="J15" i="14"/>
  <c r="I15" i="14"/>
  <c r="L14" i="14"/>
  <c r="J14" i="14"/>
  <c r="I14" i="14"/>
  <c r="L13" i="14"/>
  <c r="J13" i="14"/>
  <c r="L12" i="14"/>
  <c r="J12" i="14"/>
  <c r="I12" i="14"/>
  <c r="L11" i="14"/>
  <c r="J11" i="14"/>
  <c r="I11" i="14"/>
  <c r="L10" i="14"/>
  <c r="J10" i="14"/>
  <c r="L9" i="14"/>
  <c r="J9" i="14"/>
  <c r="L8" i="14"/>
  <c r="J8" i="14"/>
  <c r="I8" i="14"/>
  <c r="L7" i="14"/>
  <c r="J7" i="14"/>
  <c r="L6" i="14"/>
  <c r="J6" i="14"/>
  <c r="I6" i="14"/>
  <c r="N413" i="17"/>
  <c r="M413" i="17"/>
  <c r="L413" i="17"/>
  <c r="K413" i="17"/>
  <c r="J413" i="17"/>
  <c r="I413" i="17"/>
  <c r="H413" i="17"/>
  <c r="G413" i="17"/>
  <c r="F413" i="17"/>
  <c r="E413" i="17"/>
  <c r="AC412" i="17"/>
  <c r="AA412" i="17"/>
  <c r="U412" i="17"/>
  <c r="N412" i="17"/>
  <c r="L412" i="17"/>
  <c r="AC411" i="17"/>
  <c r="AB411" i="17"/>
  <c r="AA411" i="17"/>
  <c r="Z411" i="17"/>
  <c r="Y411" i="17"/>
  <c r="X411" i="17"/>
  <c r="W411" i="17"/>
  <c r="V411" i="17"/>
  <c r="U411" i="17"/>
  <c r="T411" i="17"/>
  <c r="N411" i="17"/>
  <c r="L411" i="17"/>
  <c r="AC410" i="17"/>
  <c r="AA410" i="17"/>
  <c r="N410" i="17"/>
  <c r="L410" i="17"/>
  <c r="AC409" i="17"/>
  <c r="AA409" i="17"/>
  <c r="N409" i="17"/>
  <c r="L409" i="17"/>
  <c r="AC408" i="17"/>
  <c r="AA408" i="17"/>
  <c r="N408" i="17"/>
  <c r="L408" i="17"/>
  <c r="AC407" i="17"/>
  <c r="AA407" i="17"/>
  <c r="N407" i="17"/>
  <c r="L407" i="17"/>
  <c r="AC406" i="17"/>
  <c r="AA406" i="17"/>
  <c r="N406" i="17"/>
  <c r="L406" i="17"/>
  <c r="AC405" i="17"/>
  <c r="AA405" i="17"/>
  <c r="N405" i="17"/>
  <c r="L405" i="17"/>
  <c r="AC404" i="17"/>
  <c r="AB404" i="17"/>
  <c r="AA404" i="17"/>
  <c r="Z404" i="17"/>
  <c r="Y404" i="17"/>
  <c r="X404" i="17"/>
  <c r="W404" i="17"/>
  <c r="V404" i="17"/>
  <c r="U404" i="17"/>
  <c r="T404" i="17"/>
  <c r="N404" i="17"/>
  <c r="L404" i="17"/>
  <c r="AC403" i="17"/>
  <c r="AA403" i="17"/>
  <c r="N403" i="17"/>
  <c r="L403" i="17"/>
  <c r="AC402" i="17"/>
  <c r="AA402" i="17"/>
  <c r="N402" i="17"/>
  <c r="L402" i="17"/>
  <c r="AC401" i="17"/>
  <c r="AA401" i="17"/>
  <c r="N401" i="17"/>
  <c r="L401" i="17"/>
  <c r="AC400" i="17"/>
  <c r="AA400" i="17"/>
  <c r="N400" i="17"/>
  <c r="L400" i="17"/>
  <c r="AC399" i="17"/>
  <c r="AA399" i="17"/>
  <c r="N399" i="17"/>
  <c r="L399" i="17"/>
  <c r="AC398" i="17"/>
  <c r="AA398" i="17"/>
  <c r="N398" i="17"/>
  <c r="L398" i="17"/>
  <c r="AC397" i="17"/>
  <c r="AA397" i="17"/>
  <c r="N397" i="17"/>
  <c r="L397" i="17"/>
  <c r="AC396" i="17"/>
  <c r="AA396" i="17"/>
  <c r="N396" i="17"/>
  <c r="L396" i="17"/>
  <c r="AC395" i="17"/>
  <c r="AA395" i="17"/>
  <c r="N395" i="17"/>
  <c r="L395" i="17"/>
  <c r="AC394" i="17"/>
  <c r="AA394" i="17"/>
  <c r="N394" i="17"/>
  <c r="L394" i="17"/>
  <c r="AC393" i="17"/>
  <c r="AA393" i="17"/>
  <c r="N393" i="17"/>
  <c r="L393" i="17"/>
  <c r="AC392" i="17"/>
  <c r="AA392" i="17"/>
  <c r="N392" i="17"/>
  <c r="L392" i="17"/>
  <c r="AC391" i="17"/>
  <c r="AA391" i="17"/>
  <c r="N391" i="17"/>
  <c r="L391" i="17"/>
  <c r="AC390" i="17"/>
  <c r="AA390" i="17"/>
  <c r="N390" i="17"/>
  <c r="L390" i="17"/>
  <c r="AC389" i="17"/>
  <c r="AB389" i="17"/>
  <c r="AA389" i="17"/>
  <c r="Z389" i="17"/>
  <c r="Y389" i="17"/>
  <c r="X389" i="17"/>
  <c r="W389" i="17"/>
  <c r="V389" i="17"/>
  <c r="U389" i="17"/>
  <c r="T389" i="17"/>
  <c r="N389" i="17"/>
  <c r="L389" i="17"/>
  <c r="AC388" i="17"/>
  <c r="AA388" i="17"/>
  <c r="N388" i="17"/>
  <c r="L388" i="17"/>
  <c r="AC387" i="17"/>
  <c r="AA387" i="17"/>
  <c r="N387" i="17"/>
  <c r="M387" i="17"/>
  <c r="L387" i="17"/>
  <c r="K387" i="17"/>
  <c r="J387" i="17"/>
  <c r="I387" i="17"/>
  <c r="H387" i="17"/>
  <c r="G387" i="17"/>
  <c r="F387" i="17"/>
  <c r="E387" i="17"/>
  <c r="AC386" i="17"/>
  <c r="AA386" i="17"/>
  <c r="N386" i="17"/>
  <c r="L386" i="17"/>
  <c r="AC385" i="17"/>
  <c r="AA385" i="17"/>
  <c r="N385" i="17"/>
  <c r="L385" i="17"/>
  <c r="AC384" i="17"/>
  <c r="AA384" i="17"/>
  <c r="N384" i="17"/>
  <c r="L384" i="17"/>
  <c r="AC383" i="17"/>
  <c r="AA383" i="17"/>
  <c r="N383" i="17"/>
  <c r="L383" i="17"/>
  <c r="AC382" i="17"/>
  <c r="AA382" i="17"/>
  <c r="N382" i="17"/>
  <c r="L382" i="17"/>
  <c r="AC381" i="17"/>
  <c r="AA381" i="17"/>
  <c r="N381" i="17"/>
  <c r="L381" i="17"/>
  <c r="AC380" i="17"/>
  <c r="AA380" i="17"/>
  <c r="N380" i="17"/>
  <c r="L380" i="17"/>
  <c r="AC379" i="17"/>
  <c r="AA379" i="17"/>
  <c r="N379" i="17"/>
  <c r="L379" i="17"/>
  <c r="AC378" i="17"/>
  <c r="AA378" i="17"/>
  <c r="N378" i="17"/>
  <c r="L378" i="17"/>
  <c r="AC377" i="17"/>
  <c r="AA377" i="17"/>
  <c r="N377" i="17"/>
  <c r="L377" i="17"/>
  <c r="AC376" i="17"/>
  <c r="AA376" i="17"/>
  <c r="N376" i="17"/>
  <c r="L376" i="17"/>
  <c r="AC375" i="17"/>
  <c r="AA375" i="17"/>
  <c r="N375" i="17"/>
  <c r="L375" i="17"/>
  <c r="AC374" i="17"/>
  <c r="AA374" i="17"/>
  <c r="N374" i="17"/>
  <c r="L374" i="17"/>
  <c r="AC373" i="17"/>
  <c r="AA373" i="17"/>
  <c r="N373" i="17"/>
  <c r="L373" i="17"/>
  <c r="AC372" i="17"/>
  <c r="AA372" i="17"/>
  <c r="N372" i="17"/>
  <c r="L372" i="17"/>
  <c r="AC371" i="17"/>
  <c r="AB371" i="17"/>
  <c r="AA371" i="17"/>
  <c r="Z371" i="17"/>
  <c r="Y371" i="17"/>
  <c r="X371" i="17"/>
  <c r="W371" i="17"/>
  <c r="V371" i="17"/>
  <c r="U371" i="17"/>
  <c r="T371" i="17"/>
  <c r="N371" i="17"/>
  <c r="L371" i="17"/>
  <c r="AC370" i="17"/>
  <c r="AA370" i="17"/>
  <c r="N370" i="17"/>
  <c r="L370" i="17"/>
  <c r="AC369" i="17"/>
  <c r="AA369" i="17"/>
  <c r="N369" i="17"/>
  <c r="L369" i="17"/>
  <c r="AC368" i="17"/>
  <c r="AA368" i="17"/>
  <c r="N368" i="17"/>
  <c r="L368" i="17"/>
  <c r="AC367" i="17"/>
  <c r="AA367" i="17"/>
  <c r="N367" i="17"/>
  <c r="L367" i="17"/>
  <c r="AC366" i="17"/>
  <c r="AA366" i="17"/>
  <c r="N366" i="17"/>
  <c r="L366" i="17"/>
  <c r="AC365" i="17"/>
  <c r="AA365" i="17"/>
  <c r="N365" i="17"/>
  <c r="L365" i="17"/>
  <c r="AC364" i="17"/>
  <c r="AA364" i="17"/>
  <c r="N364" i="17"/>
  <c r="L364" i="17"/>
  <c r="AC363" i="17"/>
  <c r="AA363" i="17"/>
  <c r="N363" i="17"/>
  <c r="M363" i="17"/>
  <c r="L363" i="17"/>
  <c r="K363" i="17"/>
  <c r="J363" i="17"/>
  <c r="I363" i="17"/>
  <c r="H363" i="17"/>
  <c r="G363" i="17"/>
  <c r="F363" i="17"/>
  <c r="E363" i="17"/>
  <c r="AC362" i="17"/>
  <c r="AA362" i="17"/>
  <c r="N362" i="17"/>
  <c r="L362" i="17"/>
  <c r="AC361" i="17"/>
  <c r="AA361" i="17"/>
  <c r="N361" i="17"/>
  <c r="L361" i="17"/>
  <c r="AC360" i="17"/>
  <c r="AA360" i="17"/>
  <c r="N360" i="17"/>
  <c r="L360" i="17"/>
  <c r="AC359" i="17"/>
  <c r="AA359" i="17"/>
  <c r="N359" i="17"/>
  <c r="L359" i="17"/>
  <c r="AC358" i="17"/>
  <c r="AA358" i="17"/>
  <c r="N358" i="17"/>
  <c r="L358" i="17"/>
  <c r="AC357" i="17"/>
  <c r="AA357" i="17"/>
  <c r="N357" i="17"/>
  <c r="L357" i="17"/>
  <c r="AC356" i="17"/>
  <c r="AA356" i="17"/>
  <c r="N356" i="17"/>
  <c r="L356" i="17"/>
  <c r="AC355" i="17"/>
  <c r="AA355" i="17"/>
  <c r="N355" i="17"/>
  <c r="L355" i="17"/>
  <c r="AC354" i="17"/>
  <c r="AB354" i="17"/>
  <c r="AA354" i="17"/>
  <c r="Z354" i="17"/>
  <c r="Y354" i="17"/>
  <c r="X354" i="17"/>
  <c r="W354" i="17"/>
  <c r="V354" i="17"/>
  <c r="U354" i="17"/>
  <c r="T354" i="17"/>
  <c r="N354" i="17"/>
  <c r="L354" i="17"/>
  <c r="AC353" i="17"/>
  <c r="AA353" i="17"/>
  <c r="N353" i="17"/>
  <c r="L353" i="17"/>
  <c r="AC352" i="17"/>
  <c r="AA352" i="17"/>
  <c r="N352" i="17"/>
  <c r="L352" i="17"/>
  <c r="AC351" i="17"/>
  <c r="AA351" i="17"/>
  <c r="N351" i="17"/>
  <c r="L351" i="17"/>
  <c r="AC350" i="17"/>
  <c r="AA350" i="17"/>
  <c r="N350" i="17"/>
  <c r="L350" i="17"/>
  <c r="AC349" i="17"/>
  <c r="AA349" i="17"/>
  <c r="N349" i="17"/>
  <c r="L349" i="17"/>
  <c r="AC348" i="17"/>
  <c r="AA348" i="17"/>
  <c r="N348" i="17"/>
  <c r="L348" i="17"/>
  <c r="AC347" i="17"/>
  <c r="AA347" i="17"/>
  <c r="N347" i="17"/>
  <c r="L347" i="17"/>
  <c r="AC346" i="17"/>
  <c r="AA346" i="17"/>
  <c r="N346" i="17"/>
  <c r="L346" i="17"/>
  <c r="AC345" i="17"/>
  <c r="AA345" i="17"/>
  <c r="N345" i="17"/>
  <c r="L345" i="17"/>
  <c r="AC344" i="17"/>
  <c r="AA344" i="17"/>
  <c r="N344" i="17"/>
  <c r="L344" i="17"/>
  <c r="AC343" i="17"/>
  <c r="AA343" i="17"/>
  <c r="N343" i="17"/>
  <c r="L343" i="17"/>
  <c r="AC342" i="17"/>
  <c r="AA342" i="17"/>
  <c r="N342" i="17"/>
  <c r="L342" i="17"/>
  <c r="AC341" i="17"/>
  <c r="AA341" i="17"/>
  <c r="N341" i="17"/>
  <c r="L341" i="17"/>
  <c r="AC340" i="17"/>
  <c r="AA340" i="17"/>
  <c r="N340" i="17"/>
  <c r="L340" i="17"/>
  <c r="AC339" i="17"/>
  <c r="AA339" i="17"/>
  <c r="N339" i="17"/>
  <c r="L339" i="17"/>
  <c r="AC338" i="17"/>
  <c r="AA338" i="17"/>
  <c r="N338" i="17"/>
  <c r="L338" i="17"/>
  <c r="AC337" i="17"/>
  <c r="AA337" i="17"/>
  <c r="N337" i="17"/>
  <c r="L337" i="17"/>
  <c r="AC336" i="17"/>
  <c r="AA336" i="17"/>
  <c r="N336" i="17"/>
  <c r="L336" i="17"/>
  <c r="AC335" i="17"/>
  <c r="AA335" i="17"/>
  <c r="O335" i="17"/>
  <c r="N335" i="17"/>
  <c r="M335" i="17"/>
  <c r="L335" i="17"/>
  <c r="K335" i="17"/>
  <c r="J335" i="17"/>
  <c r="I335" i="17"/>
  <c r="H335" i="17"/>
  <c r="G335" i="17"/>
  <c r="F335" i="17"/>
  <c r="E335" i="17"/>
  <c r="AC334" i="17"/>
  <c r="AA334" i="17"/>
  <c r="N334" i="17"/>
  <c r="L334" i="17"/>
  <c r="K334" i="17"/>
  <c r="AC333" i="17"/>
  <c r="AA333" i="17"/>
  <c r="N333" i="17"/>
  <c r="L333" i="17"/>
  <c r="K333" i="17"/>
  <c r="AC332" i="17"/>
  <c r="AA332" i="17"/>
  <c r="N332" i="17"/>
  <c r="L332" i="17"/>
  <c r="K332" i="17"/>
  <c r="AC331" i="17"/>
  <c r="AA331" i="17"/>
  <c r="N331" i="17"/>
  <c r="L331" i="17"/>
  <c r="K331" i="17"/>
  <c r="AC330" i="17"/>
  <c r="AB330" i="17"/>
  <c r="AA330" i="17"/>
  <c r="Z330" i="17"/>
  <c r="Y330" i="17"/>
  <c r="X330" i="17"/>
  <c r="W330" i="17"/>
  <c r="V330" i="17"/>
  <c r="U330" i="17"/>
  <c r="T330" i="17"/>
  <c r="N330" i="17"/>
  <c r="L330" i="17"/>
  <c r="K330" i="17"/>
  <c r="AC329" i="17"/>
  <c r="AA329" i="17"/>
  <c r="Z329" i="17"/>
  <c r="N329" i="17"/>
  <c r="L329" i="17"/>
  <c r="K329" i="17"/>
  <c r="AC328" i="17"/>
  <c r="AA328" i="17"/>
  <c r="Z328" i="17"/>
  <c r="N328" i="17"/>
  <c r="L328" i="17"/>
  <c r="K328" i="17"/>
  <c r="AC327" i="17"/>
  <c r="AA327" i="17"/>
  <c r="Z327" i="17"/>
  <c r="N327" i="17"/>
  <c r="L327" i="17"/>
  <c r="K327" i="17"/>
  <c r="AC326" i="17"/>
  <c r="AA326" i="17"/>
  <c r="Z326" i="17"/>
  <c r="N326" i="17"/>
  <c r="L326" i="17"/>
  <c r="K326" i="17"/>
  <c r="AC325" i="17"/>
  <c r="AA325" i="17"/>
  <c r="Z325" i="17"/>
  <c r="N325" i="17"/>
  <c r="L325" i="17"/>
  <c r="K325" i="17"/>
  <c r="AC324" i="17"/>
  <c r="AA324" i="17"/>
  <c r="Z324" i="17"/>
  <c r="N324" i="17"/>
  <c r="L324" i="17"/>
  <c r="K324" i="17"/>
  <c r="AC323" i="17"/>
  <c r="AA323" i="17"/>
  <c r="Z323" i="17"/>
  <c r="N323" i="17"/>
  <c r="L323" i="17"/>
  <c r="K323" i="17"/>
  <c r="AC322" i="17"/>
  <c r="AA322" i="17"/>
  <c r="Z322" i="17"/>
  <c r="N322" i="17"/>
  <c r="L322" i="17"/>
  <c r="K322" i="17"/>
  <c r="AC321" i="17"/>
  <c r="AA321" i="17"/>
  <c r="Z321" i="17"/>
  <c r="N321" i="17"/>
  <c r="L321" i="17"/>
  <c r="K321" i="17"/>
  <c r="AC320" i="17"/>
  <c r="AA320" i="17"/>
  <c r="Z320" i="17"/>
  <c r="N320" i="17"/>
  <c r="L320" i="17"/>
  <c r="K320" i="17"/>
  <c r="AC319" i="17"/>
  <c r="AA319" i="17"/>
  <c r="Z319" i="17"/>
  <c r="N319" i="17"/>
  <c r="L319" i="17"/>
  <c r="K319" i="17"/>
  <c r="AC318" i="17"/>
  <c r="AA318" i="17"/>
  <c r="Z318" i="17"/>
  <c r="N318" i="17"/>
  <c r="L318" i="17"/>
  <c r="K318" i="17"/>
  <c r="AC317" i="17"/>
  <c r="AA317" i="17"/>
  <c r="Z317" i="17"/>
  <c r="N317" i="17"/>
  <c r="L317" i="17"/>
  <c r="K317" i="17"/>
  <c r="AC316" i="17"/>
  <c r="AA316" i="17"/>
  <c r="Z316" i="17"/>
  <c r="N316" i="17"/>
  <c r="L316" i="17"/>
  <c r="K316" i="17"/>
  <c r="AC315" i="17"/>
  <c r="AA315" i="17"/>
  <c r="Z315" i="17"/>
  <c r="N315" i="17"/>
  <c r="L315" i="17"/>
  <c r="K315" i="17"/>
  <c r="AC314" i="17"/>
  <c r="AA314" i="17"/>
  <c r="Z314" i="17"/>
  <c r="N314" i="17"/>
  <c r="L314" i="17"/>
  <c r="K314" i="17"/>
  <c r="AC313" i="17"/>
  <c r="AA313" i="17"/>
  <c r="Z313" i="17"/>
  <c r="N313" i="17"/>
  <c r="L313" i="17"/>
  <c r="K313" i="17"/>
  <c r="AC312" i="17"/>
  <c r="AA312" i="17"/>
  <c r="Z312" i="17"/>
  <c r="N312" i="17"/>
  <c r="L312" i="17"/>
  <c r="K312" i="17"/>
  <c r="AC311" i="17"/>
  <c r="AA311" i="17"/>
  <c r="Z311" i="17"/>
  <c r="N311" i="17"/>
  <c r="L311" i="17"/>
  <c r="K311" i="17"/>
  <c r="AC310" i="17"/>
  <c r="AA310" i="17"/>
  <c r="Z310" i="17"/>
  <c r="N310" i="17"/>
  <c r="L310" i="17"/>
  <c r="K310" i="17"/>
  <c r="AC309" i="17"/>
  <c r="AA309" i="17"/>
  <c r="Z309" i="17"/>
  <c r="N309" i="17"/>
  <c r="L309" i="17"/>
  <c r="K309" i="17"/>
  <c r="AC308" i="17"/>
  <c r="AA308" i="17"/>
  <c r="Z308" i="17"/>
  <c r="N308" i="17"/>
  <c r="L308" i="17"/>
  <c r="K308" i="17"/>
  <c r="AC307" i="17"/>
  <c r="AA307" i="17"/>
  <c r="Z307" i="17"/>
  <c r="N307" i="17"/>
  <c r="M307" i="17"/>
  <c r="L307" i="17"/>
  <c r="K307" i="17"/>
  <c r="J307" i="17"/>
  <c r="I307" i="17"/>
  <c r="H307" i="17"/>
  <c r="G307" i="17"/>
  <c r="F307" i="17"/>
  <c r="E307" i="17"/>
  <c r="AC306" i="17"/>
  <c r="AB306" i="17"/>
  <c r="AA306" i="17"/>
  <c r="Z306" i="17"/>
  <c r="Y306" i="17"/>
  <c r="X306" i="17"/>
  <c r="W306" i="17"/>
  <c r="V306" i="17"/>
  <c r="U306" i="17"/>
  <c r="T306" i="17"/>
  <c r="N306" i="17"/>
  <c r="L306" i="17"/>
  <c r="AC305" i="17"/>
  <c r="AA305" i="17"/>
  <c r="Z305" i="17"/>
  <c r="N305" i="17"/>
  <c r="L305" i="17"/>
  <c r="AC304" i="17"/>
  <c r="AA304" i="17"/>
  <c r="Z304" i="17"/>
  <c r="N304" i="17"/>
  <c r="L304" i="17"/>
  <c r="AC303" i="17"/>
  <c r="AA303" i="17"/>
  <c r="Z303" i="17"/>
  <c r="N303" i="17"/>
  <c r="L303" i="17"/>
  <c r="AC302" i="17"/>
  <c r="AA302" i="17"/>
  <c r="Z302" i="17"/>
  <c r="N302" i="17"/>
  <c r="L302" i="17"/>
  <c r="AC301" i="17"/>
  <c r="AA301" i="17"/>
  <c r="Z301" i="17"/>
  <c r="N301" i="17"/>
  <c r="L301" i="17"/>
  <c r="AC300" i="17"/>
  <c r="AA300" i="17"/>
  <c r="Z300" i="17"/>
  <c r="N300" i="17"/>
  <c r="L300" i="17"/>
  <c r="AC299" i="17"/>
  <c r="AA299" i="17"/>
  <c r="Z299" i="17"/>
  <c r="N299" i="17"/>
  <c r="L299" i="17"/>
  <c r="AC298" i="17"/>
  <c r="AA298" i="17"/>
  <c r="Z298" i="17"/>
  <c r="N298" i="17"/>
  <c r="L298" i="17"/>
  <c r="AC297" i="17"/>
  <c r="AA297" i="17"/>
  <c r="Z297" i="17"/>
  <c r="N297" i="17"/>
  <c r="L297" i="17"/>
  <c r="AC296" i="17"/>
  <c r="AA296" i="17"/>
  <c r="Z296" i="17"/>
  <c r="N296" i="17"/>
  <c r="L296" i="17"/>
  <c r="AC295" i="17"/>
  <c r="AA295" i="17"/>
  <c r="Z295" i="17"/>
  <c r="N295" i="17"/>
  <c r="M295" i="17"/>
  <c r="L295" i="17"/>
  <c r="K295" i="17"/>
  <c r="J295" i="17"/>
  <c r="I295" i="17"/>
  <c r="H295" i="17"/>
  <c r="G295" i="17"/>
  <c r="F295" i="17"/>
  <c r="E295" i="17"/>
  <c r="AC294" i="17"/>
  <c r="AA294" i="17"/>
  <c r="Z294" i="17"/>
  <c r="N294" i="17"/>
  <c r="L294" i="17"/>
  <c r="AC293" i="17"/>
  <c r="AA293" i="17"/>
  <c r="Z293" i="17"/>
  <c r="N293" i="17"/>
  <c r="L293" i="17"/>
  <c r="AC292" i="17"/>
  <c r="AA292" i="17"/>
  <c r="Z292" i="17"/>
  <c r="N292" i="17"/>
  <c r="L292" i="17"/>
  <c r="AC291" i="17"/>
  <c r="AA291" i="17"/>
  <c r="Z291" i="17"/>
  <c r="N291" i="17"/>
  <c r="L291" i="17"/>
  <c r="AC290" i="17"/>
  <c r="AA290" i="17"/>
  <c r="Z290" i="17"/>
  <c r="N290" i="17"/>
  <c r="L290" i="17"/>
  <c r="AC289" i="17"/>
  <c r="AA289" i="17"/>
  <c r="Z289" i="17"/>
  <c r="N289" i="17"/>
  <c r="L289" i="17"/>
  <c r="AC288" i="17"/>
  <c r="AB288" i="17"/>
  <c r="AA288" i="17"/>
  <c r="Z288" i="17"/>
  <c r="Y288" i="17"/>
  <c r="X288" i="17"/>
  <c r="W288" i="17"/>
  <c r="V288" i="17"/>
  <c r="U288" i="17"/>
  <c r="T288" i="17"/>
  <c r="N288" i="17"/>
  <c r="L288" i="17"/>
  <c r="AC287" i="17"/>
  <c r="AA287" i="17"/>
  <c r="N287" i="17"/>
  <c r="L287" i="17"/>
  <c r="AC286" i="17"/>
  <c r="AA286" i="17"/>
  <c r="N286" i="17"/>
  <c r="L286" i="17"/>
  <c r="AC285" i="17"/>
  <c r="AA285" i="17"/>
  <c r="N285" i="17"/>
  <c r="L285" i="17"/>
  <c r="AC284" i="17"/>
  <c r="AA284" i="17"/>
  <c r="N284" i="17"/>
  <c r="L284" i="17"/>
  <c r="AC283" i="17"/>
  <c r="AA283" i="17"/>
  <c r="N283" i="17"/>
  <c r="L283" i="17"/>
  <c r="AC282" i="17"/>
  <c r="AA282" i="17"/>
  <c r="N282" i="17"/>
  <c r="L282" i="17"/>
  <c r="AC281" i="17"/>
  <c r="AA281" i="17"/>
  <c r="N281" i="17"/>
  <c r="L281" i="17"/>
  <c r="AC280" i="17"/>
  <c r="AA280" i="17"/>
  <c r="N280" i="17"/>
  <c r="L280" i="17"/>
  <c r="AC279" i="17"/>
  <c r="AA279" i="17"/>
  <c r="N279" i="17"/>
  <c r="L279" i="17"/>
  <c r="AC278" i="17"/>
  <c r="AA278" i="17"/>
  <c r="N278" i="17"/>
  <c r="L278" i="17"/>
  <c r="AC277" i="17"/>
  <c r="AA277" i="17"/>
  <c r="N277" i="17"/>
  <c r="M277" i="17"/>
  <c r="L277" i="17"/>
  <c r="K277" i="17"/>
  <c r="J277" i="17"/>
  <c r="I277" i="17"/>
  <c r="H277" i="17"/>
  <c r="G277" i="17"/>
  <c r="F277" i="17"/>
  <c r="E277" i="17"/>
  <c r="AC276" i="17"/>
  <c r="AA276" i="17"/>
  <c r="N276" i="17"/>
  <c r="L276" i="17"/>
  <c r="AC275" i="17"/>
  <c r="AA275" i="17"/>
  <c r="N275" i="17"/>
  <c r="L275" i="17"/>
  <c r="AC274" i="17"/>
  <c r="AA274" i="17"/>
  <c r="N274" i="17"/>
  <c r="L274" i="17"/>
  <c r="AC273" i="17"/>
  <c r="AA273" i="17"/>
  <c r="N273" i="17"/>
  <c r="L273" i="17"/>
  <c r="AC272" i="17"/>
  <c r="AA272" i="17"/>
  <c r="N272" i="17"/>
  <c r="L272" i="17"/>
  <c r="AC271" i="17"/>
  <c r="AA271" i="17"/>
  <c r="N271" i="17"/>
  <c r="L271" i="17"/>
  <c r="AC270" i="17"/>
  <c r="AA270" i="17"/>
  <c r="N270" i="17"/>
  <c r="L270" i="17"/>
  <c r="AC269" i="17"/>
  <c r="AA269" i="17"/>
  <c r="N269" i="17"/>
  <c r="L269" i="17"/>
  <c r="AC268" i="17"/>
  <c r="AA268" i="17"/>
  <c r="N268" i="17"/>
  <c r="L268" i="17"/>
  <c r="AC267" i="17"/>
  <c r="AA267" i="17"/>
  <c r="N267" i="17"/>
  <c r="L267" i="17"/>
  <c r="AC266" i="17"/>
  <c r="AA266" i="17"/>
  <c r="N266" i="17"/>
  <c r="L266" i="17"/>
  <c r="AC265" i="17"/>
  <c r="AA265" i="17"/>
  <c r="N265" i="17"/>
  <c r="L265" i="17"/>
  <c r="AC264" i="17"/>
  <c r="AA264" i="17"/>
  <c r="N264" i="17"/>
  <c r="L264" i="17"/>
  <c r="AC263" i="17"/>
  <c r="AA263" i="17"/>
  <c r="N263" i="17"/>
  <c r="L263" i="17"/>
  <c r="AC262" i="17"/>
  <c r="AA262" i="17"/>
  <c r="N262" i="17"/>
  <c r="L262" i="17"/>
  <c r="AC261" i="17"/>
  <c r="AA261" i="17"/>
  <c r="N261" i="17"/>
  <c r="L261" i="17"/>
  <c r="AC260" i="17"/>
  <c r="AA260" i="17"/>
  <c r="N260" i="17"/>
  <c r="M260" i="17"/>
  <c r="L260" i="17"/>
  <c r="K260" i="17"/>
  <c r="J260" i="17"/>
  <c r="I260" i="17"/>
  <c r="H260" i="17"/>
  <c r="G260" i="17"/>
  <c r="F260" i="17"/>
  <c r="E260" i="17"/>
  <c r="AC259" i="17"/>
  <c r="AA259" i="17"/>
  <c r="N259" i="17"/>
  <c r="L259" i="17"/>
  <c r="K259" i="17"/>
  <c r="AC258" i="17"/>
  <c r="AA258" i="17"/>
  <c r="N258" i="17"/>
  <c r="L258" i="17"/>
  <c r="K258" i="17"/>
  <c r="AC257" i="17"/>
  <c r="AA257" i="17"/>
  <c r="N257" i="17"/>
  <c r="L257" i="17"/>
  <c r="K257" i="17"/>
  <c r="AC256" i="17"/>
  <c r="AA256" i="17"/>
  <c r="N256" i="17"/>
  <c r="L256" i="17"/>
  <c r="K256" i="17"/>
  <c r="AC255" i="17"/>
  <c r="AA255" i="17"/>
  <c r="N255" i="17"/>
  <c r="L255" i="17"/>
  <c r="K255" i="17"/>
  <c r="AC254" i="17"/>
  <c r="AB254" i="17"/>
  <c r="AA254" i="17"/>
  <c r="Z254" i="17"/>
  <c r="Y254" i="17"/>
  <c r="X254" i="17"/>
  <c r="W254" i="17"/>
  <c r="V254" i="17"/>
  <c r="U254" i="17"/>
  <c r="T254" i="17"/>
  <c r="N254" i="17"/>
  <c r="L254" i="17"/>
  <c r="K254" i="17"/>
  <c r="AC253" i="17"/>
  <c r="AA253" i="17"/>
  <c r="N253" i="17"/>
  <c r="L253" i="17"/>
  <c r="K253" i="17"/>
  <c r="AC252" i="17"/>
  <c r="AA252" i="17"/>
  <c r="N252" i="17"/>
  <c r="L252" i="17"/>
  <c r="K252" i="17"/>
  <c r="AC251" i="17"/>
  <c r="AA251" i="17"/>
  <c r="N251" i="17"/>
  <c r="L251" i="17"/>
  <c r="K251" i="17"/>
  <c r="AC250" i="17"/>
  <c r="AA250" i="17"/>
  <c r="N250" i="17"/>
  <c r="L250" i="17"/>
  <c r="K250" i="17"/>
  <c r="AC249" i="17"/>
  <c r="AA249" i="17"/>
  <c r="N249" i="17"/>
  <c r="L249" i="17"/>
  <c r="K249" i="17"/>
  <c r="AC248" i="17"/>
  <c r="AA248" i="17"/>
  <c r="N248" i="17"/>
  <c r="L248" i="17"/>
  <c r="K248" i="17"/>
  <c r="AC247" i="17"/>
  <c r="AA247" i="17"/>
  <c r="N247" i="17"/>
  <c r="L247" i="17"/>
  <c r="K247" i="17"/>
  <c r="AC246" i="17"/>
  <c r="AA246" i="17"/>
  <c r="N246" i="17"/>
  <c r="L246" i="17"/>
  <c r="K246" i="17"/>
  <c r="AC245" i="17"/>
  <c r="AA245" i="17"/>
  <c r="N245" i="17"/>
  <c r="L245" i="17"/>
  <c r="K245" i="17"/>
  <c r="AC244" i="17"/>
  <c r="AA244" i="17"/>
  <c r="N244" i="17"/>
  <c r="L244" i="17"/>
  <c r="K244" i="17"/>
  <c r="AC243" i="17"/>
  <c r="AA243" i="17"/>
  <c r="N243" i="17"/>
  <c r="L243" i="17"/>
  <c r="K243" i="17"/>
  <c r="AC242" i="17"/>
  <c r="AA242" i="17"/>
  <c r="N242" i="17"/>
  <c r="L242" i="17"/>
  <c r="K242" i="17"/>
  <c r="AC241" i="17"/>
  <c r="AA241" i="17"/>
  <c r="N241" i="17"/>
  <c r="M241" i="17"/>
  <c r="L241" i="17"/>
  <c r="K241" i="17"/>
  <c r="J241" i="17"/>
  <c r="I241" i="17"/>
  <c r="H241" i="17"/>
  <c r="G241" i="17"/>
  <c r="F241" i="17"/>
  <c r="E241" i="17"/>
  <c r="AC240" i="17"/>
  <c r="AA240" i="17"/>
  <c r="N240" i="17"/>
  <c r="L240" i="17"/>
  <c r="F240" i="17"/>
  <c r="AC239" i="17"/>
  <c r="AA239" i="17"/>
  <c r="N239" i="17"/>
  <c r="L239" i="17"/>
  <c r="F239" i="17"/>
  <c r="AC238" i="17"/>
  <c r="AA238" i="17"/>
  <c r="N238" i="17"/>
  <c r="L238" i="17"/>
  <c r="F238" i="17"/>
  <c r="AC237" i="17"/>
  <c r="AA237" i="17"/>
  <c r="N237" i="17"/>
  <c r="L237" i="17"/>
  <c r="F237" i="17"/>
  <c r="AC236" i="17"/>
  <c r="AA236" i="17"/>
  <c r="N236" i="17"/>
  <c r="L236" i="17"/>
  <c r="F236" i="17"/>
  <c r="AC235" i="17"/>
  <c r="AA235" i="17"/>
  <c r="N235" i="17"/>
  <c r="L235" i="17"/>
  <c r="F235" i="17"/>
  <c r="AC234" i="17"/>
  <c r="AA234" i="17"/>
  <c r="N234" i="17"/>
  <c r="L234" i="17"/>
  <c r="F234" i="17"/>
  <c r="AC233" i="17"/>
  <c r="AA233" i="17"/>
  <c r="N233" i="17"/>
  <c r="L233" i="17"/>
  <c r="F233" i="17"/>
  <c r="AC232" i="17"/>
  <c r="AA232" i="17"/>
  <c r="N232" i="17"/>
  <c r="L232" i="17"/>
  <c r="F232" i="17"/>
  <c r="AC231" i="17"/>
  <c r="AA231" i="17"/>
  <c r="N231" i="17"/>
  <c r="L231" i="17"/>
  <c r="F231" i="17"/>
  <c r="AC230" i="17"/>
  <c r="AA230" i="17"/>
  <c r="N230" i="17"/>
  <c r="L230" i="17"/>
  <c r="F230" i="17"/>
  <c r="AC229" i="17"/>
  <c r="AA229" i="17"/>
  <c r="N229" i="17"/>
  <c r="L229" i="17"/>
  <c r="F229" i="17"/>
  <c r="AC228" i="17"/>
  <c r="AA228" i="17"/>
  <c r="N228" i="17"/>
  <c r="L228" i="17"/>
  <c r="F228" i="17"/>
  <c r="AC227" i="17"/>
  <c r="AA227" i="17"/>
  <c r="N227" i="17"/>
  <c r="M227" i="17"/>
  <c r="L227" i="17"/>
  <c r="K227" i="17"/>
  <c r="J227" i="17"/>
  <c r="I227" i="17"/>
  <c r="H227" i="17"/>
  <c r="G227" i="17"/>
  <c r="F227" i="17"/>
  <c r="E227" i="17"/>
  <c r="AC226" i="17"/>
  <c r="AA226" i="17"/>
  <c r="N226" i="17"/>
  <c r="L226" i="17"/>
  <c r="K226" i="17"/>
  <c r="AC225" i="17"/>
  <c r="AA225" i="17"/>
  <c r="N225" i="17"/>
  <c r="L225" i="17"/>
  <c r="K225" i="17"/>
  <c r="AC224" i="17"/>
  <c r="AA224" i="17"/>
  <c r="N224" i="17"/>
  <c r="L224" i="17"/>
  <c r="K224" i="17"/>
  <c r="AC223" i="17"/>
  <c r="AB223" i="17"/>
  <c r="AA223" i="17"/>
  <c r="Z223" i="17"/>
  <c r="Y223" i="17"/>
  <c r="X223" i="17"/>
  <c r="W223" i="17"/>
  <c r="V223" i="17"/>
  <c r="U223" i="17"/>
  <c r="T223" i="17"/>
  <c r="N223" i="17"/>
  <c r="L223" i="17"/>
  <c r="K223" i="17"/>
  <c r="AC222" i="17"/>
  <c r="AA222" i="17"/>
  <c r="Z222" i="17"/>
  <c r="N222" i="17"/>
  <c r="L222" i="17"/>
  <c r="K222" i="17"/>
  <c r="AC221" i="17"/>
  <c r="AA221" i="17"/>
  <c r="Z221" i="17"/>
  <c r="N221" i="17"/>
  <c r="L221" i="17"/>
  <c r="K221" i="17"/>
  <c r="AC220" i="17"/>
  <c r="AA220" i="17"/>
  <c r="Z220" i="17"/>
  <c r="N220" i="17"/>
  <c r="L220" i="17"/>
  <c r="K220" i="17"/>
  <c r="AC219" i="17"/>
  <c r="AA219" i="17"/>
  <c r="Z219" i="17"/>
  <c r="N219" i="17"/>
  <c r="L219" i="17"/>
  <c r="K219" i="17"/>
  <c r="AC218" i="17"/>
  <c r="AA218" i="17"/>
  <c r="Z218" i="17"/>
  <c r="N218" i="17"/>
  <c r="L218" i="17"/>
  <c r="K218" i="17"/>
  <c r="AC217" i="17"/>
  <c r="AA217" i="17"/>
  <c r="Z217" i="17"/>
  <c r="N217" i="17"/>
  <c r="L217" i="17"/>
  <c r="K217" i="17"/>
  <c r="AC216" i="17"/>
  <c r="AA216" i="17"/>
  <c r="Z216" i="17"/>
  <c r="N216" i="17"/>
  <c r="L216" i="17"/>
  <c r="K216" i="17"/>
  <c r="AC215" i="17"/>
  <c r="AA215" i="17"/>
  <c r="Z215" i="17"/>
  <c r="N215" i="17"/>
  <c r="L215" i="17"/>
  <c r="K215" i="17"/>
  <c r="AC214" i="17"/>
  <c r="AA214" i="17"/>
  <c r="Z214" i="17"/>
  <c r="N214" i="17"/>
  <c r="L214" i="17"/>
  <c r="K214" i="17"/>
  <c r="AC213" i="17"/>
  <c r="AA213" i="17"/>
  <c r="Z213" i="17"/>
  <c r="N213" i="17"/>
  <c r="L213" i="17"/>
  <c r="K213" i="17"/>
  <c r="AC212" i="17"/>
  <c r="AA212" i="17"/>
  <c r="Z212" i="17"/>
  <c r="N212" i="17"/>
  <c r="L212" i="17"/>
  <c r="K212" i="17"/>
  <c r="AC211" i="17"/>
  <c r="AA211" i="17"/>
  <c r="Z211" i="17"/>
  <c r="N211" i="17"/>
  <c r="L211" i="17"/>
  <c r="K211" i="17"/>
  <c r="AC210" i="17"/>
  <c r="AA210" i="17"/>
  <c r="Z210" i="17"/>
  <c r="N210" i="17"/>
  <c r="L210" i="17"/>
  <c r="K210" i="17"/>
  <c r="AC209" i="17"/>
  <c r="AA209" i="17"/>
  <c r="Z209" i="17"/>
  <c r="N209" i="17"/>
  <c r="L209" i="17"/>
  <c r="K209" i="17"/>
  <c r="AC208" i="17"/>
  <c r="AA208" i="17"/>
  <c r="Z208" i="17"/>
  <c r="N208" i="17"/>
  <c r="L208" i="17"/>
  <c r="K208" i="17"/>
  <c r="AC207" i="17"/>
  <c r="AA207" i="17"/>
  <c r="Z207" i="17"/>
  <c r="N207" i="17"/>
  <c r="L207" i="17"/>
  <c r="K207" i="17"/>
  <c r="AC206" i="17"/>
  <c r="AA206" i="17"/>
  <c r="Z206" i="17"/>
  <c r="N206" i="17"/>
  <c r="L206" i="17"/>
  <c r="K206" i="17"/>
  <c r="AC205" i="17"/>
  <c r="AA205" i="17"/>
  <c r="Z205" i="17"/>
  <c r="N205" i="17"/>
  <c r="L205" i="17"/>
  <c r="K205" i="17"/>
  <c r="AC204" i="17"/>
  <c r="AB204" i="17"/>
  <c r="AA204" i="17"/>
  <c r="Z204" i="17"/>
  <c r="Y204" i="17"/>
  <c r="X204" i="17"/>
  <c r="W204" i="17"/>
  <c r="V204" i="17"/>
  <c r="U204" i="17"/>
  <c r="T204" i="17"/>
  <c r="N204" i="17"/>
  <c r="L204" i="17"/>
  <c r="K204" i="17"/>
  <c r="AC203" i="17"/>
  <c r="AA203" i="17"/>
  <c r="N203" i="17"/>
  <c r="L203" i="17"/>
  <c r="K203" i="17"/>
  <c r="AC202" i="17"/>
  <c r="AA202" i="17"/>
  <c r="N202" i="17"/>
  <c r="L202" i="17"/>
  <c r="K202" i="17"/>
  <c r="AC201" i="17"/>
  <c r="AA201" i="17"/>
  <c r="N201" i="17"/>
  <c r="M201" i="17"/>
  <c r="L201" i="17"/>
  <c r="K201" i="17"/>
  <c r="J201" i="17"/>
  <c r="I201" i="17"/>
  <c r="H201" i="17"/>
  <c r="G201" i="17"/>
  <c r="F201" i="17"/>
  <c r="E201" i="17"/>
  <c r="AC200" i="17"/>
  <c r="AA200" i="17"/>
  <c r="N200" i="17"/>
  <c r="L200" i="17"/>
  <c r="K200" i="17"/>
  <c r="AC199" i="17"/>
  <c r="AA199" i="17"/>
  <c r="N199" i="17"/>
  <c r="L199" i="17"/>
  <c r="K199" i="17"/>
  <c r="AC198" i="17"/>
  <c r="AA198" i="17"/>
  <c r="N198" i="17"/>
  <c r="L198" i="17"/>
  <c r="K198" i="17"/>
  <c r="AC197" i="17"/>
  <c r="AA197" i="17"/>
  <c r="N197" i="17"/>
  <c r="L197" i="17"/>
  <c r="K197" i="17"/>
  <c r="AC196" i="17"/>
  <c r="AA196" i="17"/>
  <c r="N196" i="17"/>
  <c r="L196" i="17"/>
  <c r="K196" i="17"/>
  <c r="AC195" i="17"/>
  <c r="AA195" i="17"/>
  <c r="N195" i="17"/>
  <c r="L195" i="17"/>
  <c r="K195" i="17"/>
  <c r="AC194" i="17"/>
  <c r="AA194" i="17"/>
  <c r="N194" i="17"/>
  <c r="L194" i="17"/>
  <c r="K194" i="17"/>
  <c r="AC193" i="17"/>
  <c r="AA193" i="17"/>
  <c r="N193" i="17"/>
  <c r="L193" i="17"/>
  <c r="K193" i="17"/>
  <c r="AC192" i="17"/>
  <c r="AA192" i="17"/>
  <c r="N192" i="17"/>
  <c r="L192" i="17"/>
  <c r="K192" i="17"/>
  <c r="AC191" i="17"/>
  <c r="AA191" i="17"/>
  <c r="N191" i="17"/>
  <c r="L191" i="17"/>
  <c r="K191" i="17"/>
  <c r="AC190" i="17"/>
  <c r="AA190" i="17"/>
  <c r="N190" i="17"/>
  <c r="L190" i="17"/>
  <c r="K190" i="17"/>
  <c r="AC189" i="17"/>
  <c r="AA189" i="17"/>
  <c r="N189" i="17"/>
  <c r="L189" i="17"/>
  <c r="K189" i="17"/>
  <c r="AC188" i="17"/>
  <c r="AA188" i="17"/>
  <c r="N188" i="17"/>
  <c r="L188" i="17"/>
  <c r="K188" i="17"/>
  <c r="AC187" i="17"/>
  <c r="AA187" i="17"/>
  <c r="N187" i="17"/>
  <c r="L187" i="17"/>
  <c r="K187" i="17"/>
  <c r="AC186" i="17"/>
  <c r="AA186" i="17"/>
  <c r="N186" i="17"/>
  <c r="L186" i="17"/>
  <c r="K186" i="17"/>
  <c r="AC185" i="17"/>
  <c r="AA185" i="17"/>
  <c r="N185" i="17"/>
  <c r="L185" i="17"/>
  <c r="K185" i="17"/>
  <c r="AC184" i="17"/>
  <c r="AA184" i="17"/>
  <c r="N184" i="17"/>
  <c r="L184" i="17"/>
  <c r="K184" i="17"/>
  <c r="AC183" i="17"/>
  <c r="AB183" i="17"/>
  <c r="AA183" i="17"/>
  <c r="Z183" i="17"/>
  <c r="Y183" i="17"/>
  <c r="X183" i="17"/>
  <c r="W183" i="17"/>
  <c r="V183" i="17"/>
  <c r="T183" i="17"/>
  <c r="N183" i="17"/>
  <c r="L183" i="17"/>
  <c r="K183" i="17"/>
  <c r="AC182" i="17"/>
  <c r="AA182" i="17"/>
  <c r="Z182" i="17"/>
  <c r="N182" i="17"/>
  <c r="M182" i="17"/>
  <c r="L182" i="17"/>
  <c r="K182" i="17"/>
  <c r="J182" i="17"/>
  <c r="I182" i="17"/>
  <c r="H182" i="17"/>
  <c r="G182" i="17"/>
  <c r="F182" i="17"/>
  <c r="E182" i="17"/>
  <c r="AC181" i="17"/>
  <c r="AA181" i="17"/>
  <c r="Z181" i="17"/>
  <c r="N181" i="17"/>
  <c r="L181" i="17"/>
  <c r="AC180" i="17"/>
  <c r="AA180" i="17"/>
  <c r="Z180" i="17"/>
  <c r="N180" i="17"/>
  <c r="L180" i="17"/>
  <c r="AC179" i="17"/>
  <c r="AA179" i="17"/>
  <c r="Z179" i="17"/>
  <c r="N179" i="17"/>
  <c r="L179" i="17"/>
  <c r="AC178" i="17"/>
  <c r="AA178" i="17"/>
  <c r="Z178" i="17"/>
  <c r="N178" i="17"/>
  <c r="L178" i="17"/>
  <c r="AC177" i="17"/>
  <c r="AA177" i="17"/>
  <c r="Z177" i="17"/>
  <c r="N177" i="17"/>
  <c r="L177" i="17"/>
  <c r="AC176" i="17"/>
  <c r="AA176" i="17"/>
  <c r="Z176" i="17"/>
  <c r="N176" i="17"/>
  <c r="L176" i="17"/>
  <c r="AC175" i="17"/>
  <c r="AA175" i="17"/>
  <c r="Z175" i="17"/>
  <c r="N175" i="17"/>
  <c r="L175" i="17"/>
  <c r="AC174" i="17"/>
  <c r="AA174" i="17"/>
  <c r="Z174" i="17"/>
  <c r="N174" i="17"/>
  <c r="L174" i="17"/>
  <c r="AC173" i="17"/>
  <c r="AA173" i="17"/>
  <c r="Z173" i="17"/>
  <c r="N173" i="17"/>
  <c r="L173" i="17"/>
  <c r="AC172" i="17"/>
  <c r="AA172" i="17"/>
  <c r="Z172" i="17"/>
  <c r="N172" i="17"/>
  <c r="L172" i="17"/>
  <c r="AC171" i="17"/>
  <c r="AA171" i="17"/>
  <c r="Z171" i="17"/>
  <c r="N171" i="17"/>
  <c r="L171" i="17"/>
  <c r="AC170" i="17"/>
  <c r="AA170" i="17"/>
  <c r="Z170" i="17"/>
  <c r="N170" i="17"/>
  <c r="L170" i="17"/>
  <c r="AC169" i="17"/>
  <c r="AA169" i="17"/>
  <c r="Z169" i="17"/>
  <c r="N169" i="17"/>
  <c r="L169" i="17"/>
  <c r="AC168" i="17"/>
  <c r="AA168" i="17"/>
  <c r="Z168" i="17"/>
  <c r="N168" i="17"/>
  <c r="L168" i="17"/>
  <c r="AC167" i="17"/>
  <c r="AA167" i="17"/>
  <c r="Z167" i="17"/>
  <c r="N167" i="17"/>
  <c r="L167" i="17"/>
  <c r="AC166" i="17"/>
  <c r="AA166" i="17"/>
  <c r="Z166" i="17"/>
  <c r="N166" i="17"/>
  <c r="L166" i="17"/>
  <c r="AC165" i="17"/>
  <c r="AA165" i="17"/>
  <c r="Z165" i="17"/>
  <c r="N165" i="17"/>
  <c r="L165" i="17"/>
  <c r="AC164" i="17"/>
  <c r="AA164" i="17"/>
  <c r="Z164" i="17"/>
  <c r="N164" i="17"/>
  <c r="L164" i="17"/>
  <c r="AC163" i="17"/>
  <c r="AA163" i="17"/>
  <c r="Z163" i="17"/>
  <c r="N163" i="17"/>
  <c r="L163" i="17"/>
  <c r="AC162" i="17"/>
  <c r="AA162" i="17"/>
  <c r="Z162" i="17"/>
  <c r="N162" i="17"/>
  <c r="L162" i="17"/>
  <c r="AC161" i="17"/>
  <c r="AA161" i="17"/>
  <c r="Z161" i="17"/>
  <c r="N161" i="17"/>
  <c r="L161" i="17"/>
  <c r="AC160" i="17"/>
  <c r="AA160" i="17"/>
  <c r="Z160" i="17"/>
  <c r="N160" i="17"/>
  <c r="L160" i="17"/>
  <c r="AC159" i="17"/>
  <c r="AA159" i="17"/>
  <c r="Z159" i="17"/>
  <c r="N159" i="17"/>
  <c r="L159" i="17"/>
  <c r="AC158" i="17"/>
  <c r="AA158" i="17"/>
  <c r="Z158" i="17"/>
  <c r="N158" i="17"/>
  <c r="L158" i="17"/>
  <c r="AC157" i="17"/>
  <c r="AB157" i="17"/>
  <c r="AA157" i="17"/>
  <c r="Z157" i="17"/>
  <c r="Y157" i="17"/>
  <c r="X157" i="17"/>
  <c r="W157" i="17"/>
  <c r="V157" i="17"/>
  <c r="U157" i="17"/>
  <c r="T157" i="17"/>
  <c r="N157" i="17"/>
  <c r="L157" i="17"/>
  <c r="AC156" i="17"/>
  <c r="AA156" i="17"/>
  <c r="N156" i="17"/>
  <c r="L156" i="17"/>
  <c r="AC155" i="17"/>
  <c r="AA155" i="17"/>
  <c r="N155" i="17"/>
  <c r="L155" i="17"/>
  <c r="AC154" i="17"/>
  <c r="AA154" i="17"/>
  <c r="N154" i="17"/>
  <c r="M154" i="17"/>
  <c r="L154" i="17"/>
  <c r="K154" i="17"/>
  <c r="J154" i="17"/>
  <c r="I154" i="17"/>
  <c r="H154" i="17"/>
  <c r="G154" i="17"/>
  <c r="F154" i="17"/>
  <c r="E154" i="17"/>
  <c r="AC153" i="17"/>
  <c r="AA153" i="17"/>
  <c r="N153" i="17"/>
  <c r="L153" i="17"/>
  <c r="K153" i="17"/>
  <c r="AC152" i="17"/>
  <c r="AA152" i="17"/>
  <c r="N152" i="17"/>
  <c r="L152" i="17"/>
  <c r="K152" i="17"/>
  <c r="AC151" i="17"/>
  <c r="AA151" i="17"/>
  <c r="N151" i="17"/>
  <c r="L151" i="17"/>
  <c r="K151" i="17"/>
  <c r="AC150" i="17"/>
  <c r="AA150" i="17"/>
  <c r="N150" i="17"/>
  <c r="L150" i="17"/>
  <c r="K150" i="17"/>
  <c r="AC149" i="17"/>
  <c r="AA149" i="17"/>
  <c r="N149" i="17"/>
  <c r="L149" i="17"/>
  <c r="K149" i="17"/>
  <c r="AC148" i="17"/>
  <c r="AA148" i="17"/>
  <c r="N148" i="17"/>
  <c r="L148" i="17"/>
  <c r="K148" i="17"/>
  <c r="AC147" i="17"/>
  <c r="AA147" i="17"/>
  <c r="N147" i="17"/>
  <c r="L147" i="17"/>
  <c r="K147" i="17"/>
  <c r="AC146" i="17"/>
  <c r="AA146" i="17"/>
  <c r="N146" i="17"/>
  <c r="L146" i="17"/>
  <c r="K146" i="17"/>
  <c r="AC145" i="17"/>
  <c r="AA145" i="17"/>
  <c r="N145" i="17"/>
  <c r="L145" i="17"/>
  <c r="K145" i="17"/>
  <c r="AC144" i="17"/>
  <c r="AA144" i="17"/>
  <c r="N144" i="17"/>
  <c r="L144" i="17"/>
  <c r="K144" i="17"/>
  <c r="AC143" i="17"/>
  <c r="AB143" i="17"/>
  <c r="AA143" i="17"/>
  <c r="Z143" i="17"/>
  <c r="Y143" i="17"/>
  <c r="X143" i="17"/>
  <c r="W143" i="17"/>
  <c r="V143" i="17"/>
  <c r="U143" i="17"/>
  <c r="T143" i="17"/>
  <c r="N143" i="17"/>
  <c r="L143" i="17"/>
  <c r="K143" i="17"/>
  <c r="AC142" i="17"/>
  <c r="AA142" i="17"/>
  <c r="N142" i="17"/>
  <c r="L142" i="17"/>
  <c r="K142" i="17"/>
  <c r="AC141" i="17"/>
  <c r="AA141" i="17"/>
  <c r="N141" i="17"/>
  <c r="L141" i="17"/>
  <c r="K141" i="17"/>
  <c r="AC140" i="17"/>
  <c r="AA140" i="17"/>
  <c r="N140" i="17"/>
  <c r="L140" i="17"/>
  <c r="K140" i="17"/>
  <c r="AC139" i="17"/>
  <c r="AA139" i="17"/>
  <c r="N139" i="17"/>
  <c r="L139" i="17"/>
  <c r="K139" i="17"/>
  <c r="AC138" i="17"/>
  <c r="AA138" i="17"/>
  <c r="N138" i="17"/>
  <c r="L138" i="17"/>
  <c r="K138" i="17"/>
  <c r="AC137" i="17"/>
  <c r="AA137" i="17"/>
  <c r="N137" i="17"/>
  <c r="L137" i="17"/>
  <c r="K137" i="17"/>
  <c r="AC136" i="17"/>
  <c r="AA136" i="17"/>
  <c r="N136" i="17"/>
  <c r="L136" i="17"/>
  <c r="K136" i="17"/>
  <c r="AC135" i="17"/>
  <c r="AA135" i="17"/>
  <c r="N135" i="17"/>
  <c r="L135" i="17"/>
  <c r="K135" i="17"/>
  <c r="AC134" i="17"/>
  <c r="AA134" i="17"/>
  <c r="N134" i="17"/>
  <c r="L134" i="17"/>
  <c r="K134" i="17"/>
  <c r="AC133" i="17"/>
  <c r="AA133" i="17"/>
  <c r="N133" i="17"/>
  <c r="L133" i="17"/>
  <c r="K133" i="17"/>
  <c r="AC132" i="17"/>
  <c r="AA132" i="17"/>
  <c r="N132" i="17"/>
  <c r="L132" i="17"/>
  <c r="K132" i="17"/>
  <c r="AC131" i="17"/>
  <c r="AA131" i="17"/>
  <c r="N131" i="17"/>
  <c r="L131" i="17"/>
  <c r="K131" i="17"/>
  <c r="AC130" i="17"/>
  <c r="AA130" i="17"/>
  <c r="N130" i="17"/>
  <c r="M130" i="17"/>
  <c r="L130" i="17"/>
  <c r="K130" i="17"/>
  <c r="J130" i="17"/>
  <c r="I130" i="17"/>
  <c r="H130" i="17"/>
  <c r="G130" i="17"/>
  <c r="F130" i="17"/>
  <c r="E130" i="17"/>
  <c r="AC129" i="17"/>
  <c r="AA129" i="17"/>
  <c r="N129" i="17"/>
  <c r="L129" i="17"/>
  <c r="K129" i="17"/>
  <c r="AC128" i="17"/>
  <c r="AA128" i="17"/>
  <c r="N128" i="17"/>
  <c r="L128" i="17"/>
  <c r="K128" i="17"/>
  <c r="AC127" i="17"/>
  <c r="AA127" i="17"/>
  <c r="N127" i="17"/>
  <c r="L127" i="17"/>
  <c r="K127" i="17"/>
  <c r="AC126" i="17"/>
  <c r="AA126" i="17"/>
  <c r="N126" i="17"/>
  <c r="L126" i="17"/>
  <c r="K126" i="17"/>
  <c r="AC125" i="17"/>
  <c r="AA125" i="17"/>
  <c r="N125" i="17"/>
  <c r="L125" i="17"/>
  <c r="K125" i="17"/>
  <c r="AC124" i="17"/>
  <c r="AA124" i="17"/>
  <c r="N124" i="17"/>
  <c r="L124" i="17"/>
  <c r="K124" i="17"/>
  <c r="AC123" i="17"/>
  <c r="AA123" i="17"/>
  <c r="N123" i="17"/>
  <c r="L123" i="17"/>
  <c r="K123" i="17"/>
  <c r="AC122" i="17"/>
  <c r="AB122" i="17"/>
  <c r="AA122" i="17"/>
  <c r="Z122" i="17"/>
  <c r="Y122" i="17"/>
  <c r="X122" i="17"/>
  <c r="W122" i="17"/>
  <c r="V122" i="17"/>
  <c r="U122" i="17"/>
  <c r="T122" i="17"/>
  <c r="N122" i="17"/>
  <c r="L122" i="17"/>
  <c r="K122" i="17"/>
  <c r="AC121" i="17"/>
  <c r="AA121" i="17"/>
  <c r="Z121" i="17"/>
  <c r="N121" i="17"/>
  <c r="M121" i="17"/>
  <c r="L121" i="17"/>
  <c r="K121" i="17"/>
  <c r="J121" i="17"/>
  <c r="I121" i="17"/>
  <c r="H121" i="17"/>
  <c r="G121" i="17"/>
  <c r="F121" i="17"/>
  <c r="E121" i="17"/>
  <c r="AC120" i="17"/>
  <c r="AA120" i="17"/>
  <c r="Z120" i="17"/>
  <c r="N120" i="17"/>
  <c r="L120" i="17"/>
  <c r="AC119" i="17"/>
  <c r="AA119" i="17"/>
  <c r="Z119" i="17"/>
  <c r="N119" i="17"/>
  <c r="L119" i="17"/>
  <c r="AC118" i="17"/>
  <c r="AA118" i="17"/>
  <c r="Z118" i="17"/>
  <c r="N118" i="17"/>
  <c r="L118" i="17"/>
  <c r="AC117" i="17"/>
  <c r="AA117" i="17"/>
  <c r="Z117" i="17"/>
  <c r="N117" i="17"/>
  <c r="L117" i="17"/>
  <c r="AC116" i="17"/>
  <c r="AA116" i="17"/>
  <c r="Z116" i="17"/>
  <c r="N116" i="17"/>
  <c r="L116" i="17"/>
  <c r="AC115" i="17"/>
  <c r="AA115" i="17"/>
  <c r="Z115" i="17"/>
  <c r="N115" i="17"/>
  <c r="L115" i="17"/>
  <c r="AC114" i="17"/>
  <c r="AA114" i="17"/>
  <c r="Z114" i="17"/>
  <c r="N114" i="17"/>
  <c r="L114" i="17"/>
  <c r="AC113" i="17"/>
  <c r="AA113" i="17"/>
  <c r="Z113" i="17"/>
  <c r="N113" i="17"/>
  <c r="L113" i="17"/>
  <c r="AC112" i="17"/>
  <c r="AA112" i="17"/>
  <c r="Z112" i="17"/>
  <c r="N112" i="17"/>
  <c r="L112" i="17"/>
  <c r="AC111" i="17"/>
  <c r="AA111" i="17"/>
  <c r="Z111" i="17"/>
  <c r="N111" i="17"/>
  <c r="L111" i="17"/>
  <c r="AC110" i="17"/>
  <c r="AA110" i="17"/>
  <c r="Z110" i="17"/>
  <c r="N110" i="17"/>
  <c r="L110" i="17"/>
  <c r="AC109" i="17"/>
  <c r="AA109" i="17"/>
  <c r="Z109" i="17"/>
  <c r="N109" i="17"/>
  <c r="L109" i="17"/>
  <c r="AC108" i="17"/>
  <c r="AA108" i="17"/>
  <c r="Z108" i="17"/>
  <c r="N108" i="17"/>
  <c r="L108" i="17"/>
  <c r="AC107" i="17"/>
  <c r="AA107" i="17"/>
  <c r="Z107" i="17"/>
  <c r="N107" i="17"/>
  <c r="L107" i="17"/>
  <c r="AC106" i="17"/>
  <c r="AA106" i="17"/>
  <c r="Z106" i="17"/>
  <c r="N106" i="17"/>
  <c r="L106" i="17"/>
  <c r="AC105" i="17"/>
  <c r="AB105" i="17"/>
  <c r="AA105" i="17"/>
  <c r="Z105" i="17"/>
  <c r="Y105" i="17"/>
  <c r="X105" i="17"/>
  <c r="W105" i="17"/>
  <c r="V105" i="17"/>
  <c r="U105" i="17"/>
  <c r="T105" i="17"/>
  <c r="N105" i="17"/>
  <c r="L105" i="17"/>
  <c r="AC104" i="17"/>
  <c r="AA104" i="17"/>
  <c r="Z104" i="17"/>
  <c r="N104" i="17"/>
  <c r="L104" i="17"/>
  <c r="AC103" i="17"/>
  <c r="AA103" i="17"/>
  <c r="Z103" i="17"/>
  <c r="N103" i="17"/>
  <c r="L103" i="17"/>
  <c r="AC102" i="17"/>
  <c r="AA102" i="17"/>
  <c r="Z102" i="17"/>
  <c r="N102" i="17"/>
  <c r="L102" i="17"/>
  <c r="AC101" i="17"/>
  <c r="AA101" i="17"/>
  <c r="Z101" i="17"/>
  <c r="N101" i="17"/>
  <c r="L101" i="17"/>
  <c r="AC100" i="17"/>
  <c r="AA100" i="17"/>
  <c r="Z100" i="17"/>
  <c r="N100" i="17"/>
  <c r="M100" i="17"/>
  <c r="L100" i="17"/>
  <c r="K100" i="17"/>
  <c r="J100" i="17"/>
  <c r="I100" i="17"/>
  <c r="H100" i="17"/>
  <c r="G100" i="17"/>
  <c r="F100" i="17"/>
  <c r="E100" i="17"/>
  <c r="AC99" i="17"/>
  <c r="AA99" i="17"/>
  <c r="Z99" i="17"/>
  <c r="N99" i="17"/>
  <c r="L99" i="17"/>
  <c r="AC98" i="17"/>
  <c r="AA98" i="17"/>
  <c r="Z98" i="17"/>
  <c r="N98" i="17"/>
  <c r="L98" i="17"/>
  <c r="AC97" i="17"/>
  <c r="AA97" i="17"/>
  <c r="Z97" i="17"/>
  <c r="N97" i="17"/>
  <c r="L97" i="17"/>
  <c r="AC96" i="17"/>
  <c r="AA96" i="17"/>
  <c r="Z96" i="17"/>
  <c r="N96" i="17"/>
  <c r="L96" i="17"/>
  <c r="AC95" i="17"/>
  <c r="AA95" i="17"/>
  <c r="Z95" i="17"/>
  <c r="N95" i="17"/>
  <c r="L95" i="17"/>
  <c r="AC94" i="17"/>
  <c r="AA94" i="17"/>
  <c r="Z94" i="17"/>
  <c r="N94" i="17"/>
  <c r="L94" i="17"/>
  <c r="AC93" i="17"/>
  <c r="AA93" i="17"/>
  <c r="Z93" i="17"/>
  <c r="N93" i="17"/>
  <c r="L93" i="17"/>
  <c r="AC92" i="17"/>
  <c r="AA92" i="17"/>
  <c r="Z92" i="17"/>
  <c r="N92" i="17"/>
  <c r="L92" i="17"/>
  <c r="AC91" i="17"/>
  <c r="AA91" i="17"/>
  <c r="Z91" i="17"/>
  <c r="N91" i="17"/>
  <c r="L91" i="17"/>
  <c r="AC90" i="17"/>
  <c r="AA90" i="17"/>
  <c r="Z90" i="17"/>
  <c r="N90" i="17"/>
  <c r="L90" i="17"/>
  <c r="AC89" i="17"/>
  <c r="AA89" i="17"/>
  <c r="Z89" i="17"/>
  <c r="N89" i="17"/>
  <c r="L89" i="17"/>
  <c r="AC88" i="17"/>
  <c r="AA88" i="17"/>
  <c r="Z88" i="17"/>
  <c r="N88" i="17"/>
  <c r="L88" i="17"/>
  <c r="AC87" i="17"/>
  <c r="AA87" i="17"/>
  <c r="Z87" i="17"/>
  <c r="N87" i="17"/>
  <c r="L87" i="17"/>
  <c r="AC86" i="17"/>
  <c r="AA86" i="17"/>
  <c r="Z86" i="17"/>
  <c r="N86" i="17"/>
  <c r="L86" i="17"/>
  <c r="AC85" i="17"/>
  <c r="AA85" i="17"/>
  <c r="Z85" i="17"/>
  <c r="N85" i="17"/>
  <c r="L85" i="17"/>
  <c r="AC84" i="17"/>
  <c r="AA84" i="17"/>
  <c r="Z84" i="17"/>
  <c r="N84" i="17"/>
  <c r="L84" i="17"/>
  <c r="AC83" i="17"/>
  <c r="AB83" i="17"/>
  <c r="AA83" i="17"/>
  <c r="Z83" i="17"/>
  <c r="Y83" i="17"/>
  <c r="X83" i="17"/>
  <c r="W83" i="17"/>
  <c r="V83" i="17"/>
  <c r="T83" i="17"/>
  <c r="N83" i="17"/>
  <c r="L83" i="17"/>
  <c r="AC82" i="17"/>
  <c r="AA82" i="17"/>
  <c r="Z82" i="17"/>
  <c r="N82" i="17"/>
  <c r="L82" i="17"/>
  <c r="AC81" i="17"/>
  <c r="AA81" i="17"/>
  <c r="Z81" i="17"/>
  <c r="N81" i="17"/>
  <c r="L81" i="17"/>
  <c r="AC80" i="17"/>
  <c r="AA80" i="17"/>
  <c r="Z80" i="17"/>
  <c r="N80" i="17"/>
  <c r="L80" i="17"/>
  <c r="AC79" i="17"/>
  <c r="AA79" i="17"/>
  <c r="Z79" i="17"/>
  <c r="N79" i="17"/>
  <c r="L79" i="17"/>
  <c r="AC78" i="17"/>
  <c r="AA78" i="17"/>
  <c r="Z78" i="17"/>
  <c r="N78" i="17"/>
  <c r="M78" i="17"/>
  <c r="L78" i="17"/>
  <c r="K78" i="17"/>
  <c r="J78" i="17"/>
  <c r="I78" i="17"/>
  <c r="H78" i="17"/>
  <c r="G78" i="17"/>
  <c r="F78" i="17"/>
  <c r="E78" i="17"/>
  <c r="AC77" i="17"/>
  <c r="AA77" i="17"/>
  <c r="Z77" i="17"/>
  <c r="N77" i="17"/>
  <c r="L77" i="17"/>
  <c r="K77" i="17"/>
  <c r="AC76" i="17"/>
  <c r="AA76" i="17"/>
  <c r="Z76" i="17"/>
  <c r="N76" i="17"/>
  <c r="L76" i="17"/>
  <c r="K76" i="17"/>
  <c r="AC75" i="17"/>
  <c r="AA75" i="17"/>
  <c r="Z75" i="17"/>
  <c r="N75" i="17"/>
  <c r="L75" i="17"/>
  <c r="K75" i="17"/>
  <c r="AC74" i="17"/>
  <c r="AA74" i="17"/>
  <c r="Z74" i="17"/>
  <c r="N74" i="17"/>
  <c r="L74" i="17"/>
  <c r="K74" i="17"/>
  <c r="AC73" i="17"/>
  <c r="AA73" i="17"/>
  <c r="Z73" i="17"/>
  <c r="N73" i="17"/>
  <c r="L73" i="17"/>
  <c r="K73" i="17"/>
  <c r="AC72" i="17"/>
  <c r="AA72" i="17"/>
  <c r="Z72" i="17"/>
  <c r="N72" i="17"/>
  <c r="L72" i="17"/>
  <c r="K72" i="17"/>
  <c r="AC71" i="17"/>
  <c r="AA71" i="17"/>
  <c r="Z71" i="17"/>
  <c r="N71" i="17"/>
  <c r="L71" i="17"/>
  <c r="K71" i="17"/>
  <c r="AC70" i="17"/>
  <c r="AA70" i="17"/>
  <c r="Z70" i="17"/>
  <c r="N70" i="17"/>
  <c r="L70" i="17"/>
  <c r="K70" i="17"/>
  <c r="AC69" i="17"/>
  <c r="AA69" i="17"/>
  <c r="Z69" i="17"/>
  <c r="N69" i="17"/>
  <c r="L69" i="17"/>
  <c r="K69" i="17"/>
  <c r="AC68" i="17"/>
  <c r="AA68" i="17"/>
  <c r="Z68" i="17"/>
  <c r="N68" i="17"/>
  <c r="L68" i="17"/>
  <c r="K68" i="17"/>
  <c r="AC67" i="17"/>
  <c r="AA67" i="17"/>
  <c r="Z67" i="17"/>
  <c r="N67" i="17"/>
  <c r="L67" i="17"/>
  <c r="K67" i="17"/>
  <c r="AC66" i="17"/>
  <c r="AA66" i="17"/>
  <c r="Z66" i="17"/>
  <c r="N66" i="17"/>
  <c r="L66" i="17"/>
  <c r="K66" i="17"/>
  <c r="AC65" i="17"/>
  <c r="AA65" i="17"/>
  <c r="Z65" i="17"/>
  <c r="N65" i="17"/>
  <c r="L65" i="17"/>
  <c r="K65" i="17"/>
  <c r="AC64" i="17"/>
  <c r="AA64" i="17"/>
  <c r="Z64" i="17"/>
  <c r="N64" i="17"/>
  <c r="L64" i="17"/>
  <c r="K64" i="17"/>
  <c r="AC63" i="17"/>
  <c r="AA63" i="17"/>
  <c r="Z63" i="17"/>
  <c r="N63" i="17"/>
  <c r="L63" i="17"/>
  <c r="K63" i="17"/>
  <c r="AC62" i="17"/>
  <c r="AA62" i="17"/>
  <c r="Z62" i="17"/>
  <c r="N62" i="17"/>
  <c r="L62" i="17"/>
  <c r="K62" i="17"/>
  <c r="AC61" i="17"/>
  <c r="AB61" i="17"/>
  <c r="AA61" i="17"/>
  <c r="Z61" i="17"/>
  <c r="Y61" i="17"/>
  <c r="X61" i="17"/>
  <c r="W61" i="17"/>
  <c r="V61" i="17"/>
  <c r="U61" i="17"/>
  <c r="T61" i="17"/>
  <c r="N61" i="17"/>
  <c r="L61" i="17"/>
  <c r="K61" i="17"/>
  <c r="AC60" i="17"/>
  <c r="AA60" i="17"/>
  <c r="N60" i="17"/>
  <c r="L60" i="17"/>
  <c r="K60" i="17"/>
  <c r="AC59" i="17"/>
  <c r="AA59" i="17"/>
  <c r="N59" i="17"/>
  <c r="L59" i="17"/>
  <c r="K59" i="17"/>
  <c r="AC58" i="17"/>
  <c r="AA58" i="17"/>
  <c r="N58" i="17"/>
  <c r="L58" i="17"/>
  <c r="K58" i="17"/>
  <c r="AC57" i="17"/>
  <c r="AA57" i="17"/>
  <c r="N57" i="17"/>
  <c r="L57" i="17"/>
  <c r="K57" i="17"/>
  <c r="AC56" i="17"/>
  <c r="AA56" i="17"/>
  <c r="N56" i="17"/>
  <c r="L56" i="17"/>
  <c r="K56" i="17"/>
  <c r="AC55" i="17"/>
  <c r="AA55" i="17"/>
  <c r="N55" i="17"/>
  <c r="L55" i="17"/>
  <c r="K55" i="17"/>
  <c r="AC54" i="17"/>
  <c r="AA54" i="17"/>
  <c r="N54" i="17"/>
  <c r="L54" i="17"/>
  <c r="K54" i="17"/>
  <c r="AC53" i="17"/>
  <c r="AA53" i="17"/>
  <c r="N53" i="17"/>
  <c r="L53" i="17"/>
  <c r="K53" i="17"/>
  <c r="AC52" i="17"/>
  <c r="AA52" i="17"/>
  <c r="N52" i="17"/>
  <c r="L52" i="17"/>
  <c r="K52" i="17"/>
  <c r="AC51" i="17"/>
  <c r="AA51" i="17"/>
  <c r="N51" i="17"/>
  <c r="L51" i="17"/>
  <c r="K51" i="17"/>
  <c r="AC50" i="17"/>
  <c r="AA50" i="17"/>
  <c r="N50" i="17"/>
  <c r="L50" i="17"/>
  <c r="K50" i="17"/>
  <c r="AC49" i="17"/>
  <c r="AA49" i="17"/>
  <c r="N49" i="17"/>
  <c r="L49" i="17"/>
  <c r="K49" i="17"/>
  <c r="AC48" i="17"/>
  <c r="AA48" i="17"/>
  <c r="N48" i="17"/>
  <c r="L48" i="17"/>
  <c r="K48" i="17"/>
  <c r="AC47" i="17"/>
  <c r="AA47" i="17"/>
  <c r="N47" i="17"/>
  <c r="L47" i="17"/>
  <c r="K47" i="17"/>
  <c r="AC46" i="17"/>
  <c r="AA46" i="17"/>
  <c r="N46" i="17"/>
  <c r="M46" i="17"/>
  <c r="L46" i="17"/>
  <c r="K46" i="17"/>
  <c r="J46" i="17"/>
  <c r="I46" i="17"/>
  <c r="H46" i="17"/>
  <c r="G46" i="17"/>
  <c r="F46" i="17"/>
  <c r="E46" i="17"/>
  <c r="AC45" i="17"/>
  <c r="AA45" i="17"/>
  <c r="N45" i="17"/>
  <c r="L45" i="17"/>
  <c r="AC44" i="17"/>
  <c r="AA44" i="17"/>
  <c r="N44" i="17"/>
  <c r="L44" i="17"/>
  <c r="AC43" i="17"/>
  <c r="AA43" i="17"/>
  <c r="N43" i="17"/>
  <c r="L43" i="17"/>
  <c r="AC42" i="17"/>
  <c r="AA42" i="17"/>
  <c r="N42" i="17"/>
  <c r="L42" i="17"/>
  <c r="AC41" i="17"/>
  <c r="AA41" i="17"/>
  <c r="N41" i="17"/>
  <c r="L41" i="17"/>
  <c r="AC40" i="17"/>
  <c r="AA40" i="17"/>
  <c r="N40" i="17"/>
  <c r="L40" i="17"/>
  <c r="AC39" i="17"/>
  <c r="AA39" i="17"/>
  <c r="N39" i="17"/>
  <c r="L39" i="17"/>
  <c r="AC38" i="17"/>
  <c r="AA38" i="17"/>
  <c r="N38" i="17"/>
  <c r="L38" i="17"/>
  <c r="AC37" i="17"/>
  <c r="AA37" i="17"/>
  <c r="N37" i="17"/>
  <c r="L37" i="17"/>
  <c r="AC36" i="17"/>
  <c r="AA36" i="17"/>
  <c r="N36" i="17"/>
  <c r="L36" i="17"/>
  <c r="AC35" i="17"/>
  <c r="AA35" i="17"/>
  <c r="N35" i="17"/>
  <c r="L35" i="17"/>
  <c r="AC34" i="17"/>
  <c r="AA34" i="17"/>
  <c r="N34" i="17"/>
  <c r="L34" i="17"/>
  <c r="AC33" i="17"/>
  <c r="AA33" i="17"/>
  <c r="N33" i="17"/>
  <c r="L33" i="17"/>
  <c r="AC32" i="17"/>
  <c r="AA32" i="17"/>
  <c r="N32" i="17"/>
  <c r="L32" i="17"/>
  <c r="AC31" i="17"/>
  <c r="AA31" i="17"/>
  <c r="N31" i="17"/>
  <c r="L31" i="17"/>
  <c r="AC30" i="17"/>
  <c r="AA30" i="17"/>
  <c r="N30" i="17"/>
  <c r="L30" i="17"/>
  <c r="AC29" i="17"/>
  <c r="AA29" i="17"/>
  <c r="N29" i="17"/>
  <c r="L29" i="17"/>
  <c r="AC28" i="17"/>
  <c r="AA28" i="17"/>
  <c r="N28" i="17"/>
  <c r="L28" i="17"/>
  <c r="AC27" i="17"/>
  <c r="AA27" i="17"/>
  <c r="N27" i="17"/>
  <c r="L27" i="17"/>
  <c r="AC26" i="17"/>
  <c r="AB26" i="17"/>
  <c r="AA26" i="17"/>
  <c r="Z26" i="17"/>
  <c r="Y26" i="17"/>
  <c r="X26" i="17"/>
  <c r="W26" i="17"/>
  <c r="V26" i="17"/>
  <c r="U26" i="17"/>
  <c r="T26" i="17"/>
  <c r="N26" i="17"/>
  <c r="L26" i="17"/>
  <c r="AC25" i="17"/>
  <c r="AA25" i="17"/>
  <c r="N25" i="17"/>
  <c r="L25" i="17"/>
  <c r="AC24" i="17"/>
  <c r="AA24" i="17"/>
  <c r="N24" i="17"/>
  <c r="M24" i="17"/>
  <c r="L24" i="17"/>
  <c r="K24" i="17"/>
  <c r="J24" i="17"/>
  <c r="I24" i="17"/>
  <c r="H24" i="17"/>
  <c r="G24" i="17"/>
  <c r="F24" i="17"/>
  <c r="E24" i="17"/>
  <c r="AC23" i="17"/>
  <c r="AA23" i="17"/>
  <c r="N23" i="17"/>
  <c r="L23" i="17"/>
  <c r="K23" i="17"/>
  <c r="AC22" i="17"/>
  <c r="AA22" i="17"/>
  <c r="N22" i="17"/>
  <c r="L22" i="17"/>
  <c r="K22" i="17"/>
  <c r="AC21" i="17"/>
  <c r="AA21" i="17"/>
  <c r="N21" i="17"/>
  <c r="L21" i="17"/>
  <c r="K21" i="17"/>
  <c r="AC20" i="17"/>
  <c r="AA20" i="17"/>
  <c r="N20" i="17"/>
  <c r="L20" i="17"/>
  <c r="K20" i="17"/>
  <c r="AC19" i="17"/>
  <c r="AA19" i="17"/>
  <c r="N19" i="17"/>
  <c r="L19" i="17"/>
  <c r="K19" i="17"/>
  <c r="AC18" i="17"/>
  <c r="AA18" i="17"/>
  <c r="N18" i="17"/>
  <c r="L18" i="17"/>
  <c r="K18" i="17"/>
  <c r="AC17" i="17"/>
  <c r="AA17" i="17"/>
  <c r="N17" i="17"/>
  <c r="L17" i="17"/>
  <c r="K17" i="17"/>
  <c r="AC16" i="17"/>
  <c r="AA16" i="17"/>
  <c r="N16" i="17"/>
  <c r="L16" i="17"/>
  <c r="K16" i="17"/>
  <c r="AC15" i="17"/>
  <c r="AA15" i="17"/>
  <c r="N15" i="17"/>
  <c r="L15" i="17"/>
  <c r="K15" i="17"/>
  <c r="AC14" i="17"/>
  <c r="AA14" i="17"/>
  <c r="N14" i="17"/>
  <c r="L14" i="17"/>
  <c r="K14" i="17"/>
  <c r="AC13" i="17"/>
  <c r="AA13" i="17"/>
  <c r="N13" i="17"/>
  <c r="L13" i="17"/>
  <c r="K13" i="17"/>
  <c r="AC12" i="17"/>
  <c r="AA12" i="17"/>
  <c r="N12" i="17"/>
  <c r="L12" i="17"/>
  <c r="K12" i="17"/>
  <c r="AC11" i="17"/>
  <c r="AA11" i="17"/>
  <c r="N11" i="17"/>
  <c r="L11" i="17"/>
  <c r="K11" i="17"/>
  <c r="AC10" i="17"/>
  <c r="AA10" i="17"/>
  <c r="N10" i="17"/>
  <c r="L10" i="17"/>
  <c r="K10" i="17"/>
  <c r="AC9" i="17"/>
  <c r="AA9" i="17"/>
  <c r="N9" i="17"/>
  <c r="L9" i="17"/>
  <c r="K9" i="17"/>
  <c r="AC8" i="17"/>
  <c r="AA8" i="17"/>
  <c r="N8" i="17"/>
  <c r="L8" i="17"/>
  <c r="K8" i="17"/>
  <c r="AC7" i="17"/>
  <c r="AA7" i="17"/>
  <c r="N7" i="17"/>
  <c r="L7" i="17"/>
  <c r="K7" i="17"/>
  <c r="H53" i="12"/>
  <c r="D53" i="12"/>
  <c r="H52" i="12"/>
  <c r="H51" i="12"/>
  <c r="E51" i="12"/>
  <c r="G50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U46" i="12"/>
  <c r="T46" i="12"/>
  <c r="S46" i="12"/>
  <c r="J46" i="12"/>
  <c r="F46" i="12"/>
  <c r="U45" i="12"/>
  <c r="T45" i="12"/>
  <c r="S45" i="12"/>
  <c r="P45" i="12"/>
  <c r="J45" i="12"/>
  <c r="I45" i="12"/>
  <c r="F45" i="12"/>
  <c r="U44" i="12"/>
  <c r="T44" i="12"/>
  <c r="S44" i="12"/>
  <c r="P44" i="12"/>
  <c r="J44" i="12"/>
  <c r="I44" i="12"/>
  <c r="F44" i="12"/>
  <c r="U43" i="12"/>
  <c r="T43" i="12"/>
  <c r="S43" i="12"/>
  <c r="P43" i="12"/>
  <c r="J43" i="12"/>
  <c r="I43" i="12"/>
  <c r="F43" i="12"/>
  <c r="U42" i="12"/>
  <c r="T42" i="12"/>
  <c r="S42" i="12"/>
  <c r="P42" i="12"/>
  <c r="J42" i="12"/>
  <c r="I42" i="12"/>
  <c r="F42" i="12"/>
  <c r="U41" i="12"/>
  <c r="T41" i="12"/>
  <c r="S41" i="12"/>
  <c r="P41" i="12"/>
  <c r="O41" i="12"/>
  <c r="J41" i="12"/>
  <c r="I41" i="12"/>
  <c r="F41" i="12"/>
  <c r="U40" i="12"/>
  <c r="T40" i="12"/>
  <c r="S40" i="12"/>
  <c r="P40" i="12"/>
  <c r="O40" i="12"/>
  <c r="J40" i="12"/>
  <c r="I40" i="12"/>
  <c r="F40" i="12"/>
  <c r="U39" i="12"/>
  <c r="T39" i="12"/>
  <c r="S39" i="12"/>
  <c r="P39" i="12"/>
  <c r="J39" i="12"/>
  <c r="I39" i="12"/>
  <c r="F39" i="12"/>
  <c r="U38" i="12"/>
  <c r="T38" i="12"/>
  <c r="S38" i="12"/>
  <c r="P38" i="12"/>
  <c r="J38" i="12"/>
  <c r="I38" i="12"/>
  <c r="F38" i="12"/>
  <c r="U37" i="12"/>
  <c r="T37" i="12"/>
  <c r="S37" i="12"/>
  <c r="P37" i="12"/>
  <c r="O37" i="12"/>
  <c r="J37" i="12"/>
  <c r="I37" i="12"/>
  <c r="F37" i="12"/>
  <c r="U36" i="12"/>
  <c r="T36" i="12"/>
  <c r="S36" i="12"/>
  <c r="P36" i="12"/>
  <c r="J36" i="12"/>
  <c r="I36" i="12"/>
  <c r="F36" i="12"/>
  <c r="U35" i="12"/>
  <c r="T35" i="12"/>
  <c r="S35" i="12"/>
  <c r="P35" i="12"/>
  <c r="O35" i="12"/>
  <c r="J35" i="12"/>
  <c r="I35" i="12"/>
  <c r="F35" i="12"/>
  <c r="U34" i="12"/>
  <c r="T34" i="12"/>
  <c r="S34" i="12"/>
  <c r="P34" i="12"/>
  <c r="J34" i="12"/>
  <c r="I34" i="12"/>
  <c r="F34" i="12"/>
  <c r="U33" i="12"/>
  <c r="T33" i="12"/>
  <c r="S33" i="12"/>
  <c r="P33" i="12"/>
  <c r="J33" i="12"/>
  <c r="I33" i="12"/>
  <c r="F33" i="12"/>
  <c r="U32" i="12"/>
  <c r="T32" i="12"/>
  <c r="S32" i="12"/>
  <c r="P32" i="12"/>
  <c r="O32" i="12"/>
  <c r="J32" i="12"/>
  <c r="I32" i="12"/>
  <c r="F32" i="12"/>
  <c r="U31" i="12"/>
  <c r="T31" i="12"/>
  <c r="S31" i="12"/>
  <c r="P31" i="12"/>
  <c r="O31" i="12"/>
  <c r="J31" i="12"/>
  <c r="I31" i="12"/>
  <c r="F31" i="12"/>
  <c r="U30" i="12"/>
  <c r="T30" i="12"/>
  <c r="S30" i="12"/>
  <c r="P30" i="12"/>
  <c r="O30" i="12"/>
  <c r="J30" i="12"/>
  <c r="I30" i="12"/>
  <c r="F30" i="12"/>
  <c r="U29" i="12"/>
  <c r="T29" i="12"/>
  <c r="S29" i="12"/>
  <c r="P29" i="12"/>
  <c r="J29" i="12"/>
  <c r="I29" i="12"/>
  <c r="F29" i="12"/>
  <c r="U28" i="12"/>
  <c r="T28" i="12"/>
  <c r="S28" i="12"/>
  <c r="P28" i="12"/>
  <c r="J28" i="12"/>
  <c r="I28" i="12"/>
  <c r="F28" i="12"/>
  <c r="U27" i="12"/>
  <c r="T27" i="12"/>
  <c r="S27" i="12"/>
  <c r="P27" i="12"/>
  <c r="J27" i="12"/>
  <c r="I27" i="12"/>
  <c r="F27" i="12"/>
  <c r="U26" i="12"/>
  <c r="T26" i="12"/>
  <c r="S26" i="12"/>
  <c r="P26" i="12"/>
  <c r="J26" i="12"/>
  <c r="I26" i="12"/>
  <c r="F26" i="12"/>
  <c r="U25" i="12"/>
  <c r="T25" i="12"/>
  <c r="S25" i="12"/>
  <c r="P25" i="12"/>
  <c r="O25" i="12"/>
  <c r="J25" i="12"/>
  <c r="I25" i="12"/>
  <c r="F25" i="12"/>
  <c r="U24" i="12"/>
  <c r="T24" i="12"/>
  <c r="S24" i="12"/>
  <c r="P24" i="12"/>
  <c r="J24" i="12"/>
  <c r="I24" i="12"/>
  <c r="F24" i="12"/>
  <c r="U23" i="12"/>
  <c r="T23" i="12"/>
  <c r="S23" i="12"/>
  <c r="P23" i="12"/>
  <c r="J23" i="12"/>
  <c r="I23" i="12"/>
  <c r="F23" i="12"/>
  <c r="U22" i="12"/>
  <c r="T22" i="12"/>
  <c r="S22" i="12"/>
  <c r="P22" i="12"/>
  <c r="J22" i="12"/>
  <c r="I22" i="12"/>
  <c r="F22" i="12"/>
  <c r="U21" i="12"/>
  <c r="T21" i="12"/>
  <c r="S21" i="12"/>
  <c r="P21" i="12"/>
  <c r="O21" i="12"/>
  <c r="J21" i="12"/>
  <c r="I21" i="12"/>
  <c r="F21" i="12"/>
  <c r="U20" i="12"/>
  <c r="T20" i="12"/>
  <c r="S20" i="12"/>
  <c r="P20" i="12"/>
  <c r="J20" i="12"/>
  <c r="I20" i="12"/>
  <c r="F20" i="12"/>
  <c r="U19" i="12"/>
  <c r="T19" i="12"/>
  <c r="S19" i="12"/>
  <c r="P19" i="12"/>
  <c r="O19" i="12"/>
  <c r="J19" i="12"/>
  <c r="I19" i="12"/>
  <c r="F19" i="12"/>
  <c r="U18" i="12"/>
  <c r="T18" i="12"/>
  <c r="S18" i="12"/>
  <c r="P18" i="12"/>
  <c r="O18" i="12"/>
  <c r="J18" i="12"/>
  <c r="I18" i="12"/>
  <c r="F18" i="12"/>
  <c r="U17" i="12"/>
  <c r="T17" i="12"/>
  <c r="S17" i="12"/>
  <c r="P17" i="12"/>
  <c r="J17" i="12"/>
  <c r="I17" i="12"/>
  <c r="F17" i="12"/>
  <c r="U16" i="12"/>
  <c r="T16" i="12"/>
  <c r="S16" i="12"/>
  <c r="P16" i="12"/>
  <c r="O16" i="12"/>
  <c r="J16" i="12"/>
  <c r="I16" i="12"/>
  <c r="F16" i="12"/>
  <c r="U15" i="12"/>
  <c r="T15" i="12"/>
  <c r="S15" i="12"/>
  <c r="P15" i="12"/>
  <c r="O15" i="12"/>
  <c r="J15" i="12"/>
  <c r="I15" i="12"/>
  <c r="F15" i="12"/>
  <c r="U14" i="12"/>
  <c r="T14" i="12"/>
  <c r="S14" i="12"/>
  <c r="P14" i="12"/>
  <c r="J14" i="12"/>
  <c r="I14" i="12"/>
  <c r="F14" i="12"/>
  <c r="U13" i="12"/>
  <c r="T13" i="12"/>
  <c r="S13" i="12"/>
  <c r="P13" i="12"/>
  <c r="J13" i="12"/>
  <c r="I13" i="12"/>
  <c r="F13" i="12"/>
  <c r="U12" i="12"/>
  <c r="T12" i="12"/>
  <c r="S12" i="12"/>
  <c r="P12" i="12"/>
  <c r="O12" i="12"/>
  <c r="J12" i="12"/>
  <c r="I12" i="12"/>
  <c r="F12" i="12"/>
  <c r="U11" i="12"/>
  <c r="T11" i="12"/>
  <c r="S11" i="12"/>
  <c r="P11" i="12"/>
  <c r="J11" i="12"/>
  <c r="I11" i="12"/>
  <c r="F11" i="12"/>
  <c r="U10" i="12"/>
  <c r="T10" i="12"/>
  <c r="S10" i="12"/>
  <c r="P10" i="12"/>
  <c r="O10" i="12"/>
  <c r="J10" i="12"/>
  <c r="I10" i="12"/>
  <c r="F10" i="12"/>
  <c r="J34" i="4"/>
  <c r="I34" i="4"/>
  <c r="H34" i="4"/>
  <c r="G34" i="4"/>
  <c r="F34" i="4"/>
  <c r="E34" i="4"/>
  <c r="D34" i="4"/>
  <c r="C34" i="4"/>
  <c r="J33" i="4"/>
  <c r="E33" i="4"/>
  <c r="J32" i="4"/>
  <c r="E32" i="4"/>
  <c r="J31" i="4"/>
  <c r="E31" i="4"/>
  <c r="J30" i="4"/>
  <c r="E30" i="4"/>
  <c r="J29" i="4"/>
  <c r="E29" i="4"/>
  <c r="H22" i="4"/>
  <c r="G22" i="4"/>
  <c r="F22" i="4"/>
  <c r="E22" i="4"/>
  <c r="D22" i="4"/>
  <c r="C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F19" i="8"/>
  <c r="B19" i="8"/>
  <c r="F18" i="8"/>
  <c r="B18" i="8"/>
  <c r="F17" i="8"/>
  <c r="B17" i="8"/>
  <c r="F16" i="8"/>
  <c r="B16" i="8"/>
  <c r="F15" i="8"/>
  <c r="B15" i="8"/>
  <c r="F14" i="8"/>
  <c r="B14" i="8"/>
  <c r="F13" i="8"/>
  <c r="B13" i="8"/>
  <c r="F12" i="8"/>
  <c r="B12" i="8"/>
  <c r="F11" i="8"/>
  <c r="B11" i="8"/>
  <c r="F10" i="8"/>
  <c r="B10" i="8"/>
  <c r="F9" i="8"/>
  <c r="B9" i="8"/>
  <c r="F8" i="8"/>
  <c r="B8" i="8"/>
  <c r="F6" i="8"/>
  <c r="B6" i="8"/>
  <c r="G5" i="8"/>
  <c r="F5" i="8"/>
  <c r="C5" i="8"/>
  <c r="B5" i="8"/>
  <c r="C1" i="8"/>
  <c r="B1" i="8"/>
</calcChain>
</file>

<file path=xl/sharedStrings.xml><?xml version="1.0" encoding="utf-8"?>
<sst xmlns="http://schemas.openxmlformats.org/spreadsheetml/2006/main" count="2800" uniqueCount="963">
  <si>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</si>
  <si>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</si>
  <si>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</si>
  <si>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</si>
  <si>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</si>
  <si>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</si>
  <si>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</si>
  <si>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</si>
  <si>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</si>
  <si>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</si>
  <si>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</si>
  <si>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</si>
  <si>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</si>
  <si>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</si>
  <si>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</si>
  <si>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</si>
  <si>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</si>
  <si>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</si>
  <si>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</si>
  <si>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</si>
  <si>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June, 2024 Shared in July, 2024</t>
  </si>
  <si>
    <t>S/n</t>
  </si>
  <si>
    <t>Beneficiaries</t>
  </si>
  <si>
    <t>Statutory</t>
  </si>
  <si>
    <t>Exchange Gain</t>
  </si>
  <si>
    <t>Electronic Money Transfer Levy (EMTL)</t>
  </si>
  <si>
    <t>Distribution of ₦200Billion from Non-Oil Excess Account for the Month of July 2024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</si>
  <si>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</si>
  <si>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</si>
  <si>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</si>
  <si>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</si>
  <si>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</si>
  <si>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</si>
  <si>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</si>
  <si>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</si>
  <si>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</si>
  <si>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</si>
  <si>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</si>
  <si>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13% Derivation Refund on withdrawals from ECA/Signature Bonus</t>
  </si>
  <si>
    <t xml:space="preserve">13% Refunds on Subsidy, Priority Projects </t>
  </si>
  <si>
    <t>North East Development Commission</t>
  </si>
  <si>
    <t>13% Derivation in respect of NNPCL Management Fee and Frontier Exploration Fund for April, 2024</t>
  </si>
  <si>
    <t>Transfer to Non-oil Excess Account</t>
  </si>
  <si>
    <t>Tax Refund  FCT-IRS</t>
  </si>
  <si>
    <t>Third Tranche of Funding for the Preridential Metering Initative</t>
  </si>
  <si>
    <t>TOTAL</t>
  </si>
  <si>
    <t>Table II</t>
  </si>
  <si>
    <t>Distribution of Revenue Allocation to FGN by Federation Account Allocation Committee for the Month of June, 2024 Shared in July, 2024</t>
  </si>
  <si>
    <t>4=2-3</t>
  </si>
  <si>
    <t>9=5+6+7+8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</si>
  <si>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</si>
  <si>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</si>
  <si>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</si>
  <si>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</si>
  <si>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</si>
  <si>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</si>
  <si>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</si>
  <si>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</si>
  <si>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</si>
  <si>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</si>
  <si>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</si>
  <si>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</si>
  <si>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</si>
  <si>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</si>
  <si>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</si>
  <si>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</si>
  <si>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June, 2024 shared in July, 2024</t>
  </si>
  <si>
    <t>6=4+5</t>
  </si>
  <si>
    <t>10=6-(7+8+9)</t>
  </si>
  <si>
    <t>20=6+11+12+13+16</t>
  </si>
  <si>
    <t>21=10+11+12+15+18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</si>
  <si>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</si>
  <si>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</si>
  <si>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</si>
  <si>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</si>
  <si>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</si>
  <si>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</si>
  <si>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</si>
  <si>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</si>
  <si>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</si>
  <si>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</si>
  <si>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</si>
  <si>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</si>
  <si>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</si>
  <si>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</si>
  <si>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</si>
  <si>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</si>
  <si>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</si>
  <si>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</si>
  <si>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</si>
  <si>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</si>
  <si>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</si>
  <si>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</si>
  <si>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</si>
  <si>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</si>
  <si>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</si>
  <si>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</si>
  <si>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</si>
  <si>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</si>
  <si>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</si>
  <si>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</si>
  <si>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</si>
  <si>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</si>
  <si>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</si>
  <si>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</si>
  <si>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</si>
  <si>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</si>
  <si>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</si>
  <si>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</si>
  <si>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</si>
  <si>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</si>
  <si>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</si>
  <si>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</si>
  <si>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</si>
  <si>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</si>
  <si>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</si>
  <si>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</si>
  <si>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</si>
  <si>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</si>
  <si>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</si>
  <si>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</si>
  <si>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</si>
  <si>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</si>
  <si>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</si>
  <si>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</si>
  <si>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</si>
  <si>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June,  2024 shared in July,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</si>
  <si>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</si>
  <si>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</si>
  <si>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</si>
  <si>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</si>
  <si>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</si>
  <si>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</si>
  <si>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</si>
  <si>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</si>
  <si>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</si>
  <si>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</si>
  <si>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</si>
  <si>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</si>
  <si>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</si>
  <si>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</si>
  <si>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</si>
  <si>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</si>
  <si>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</si>
  <si>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</si>
  <si>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</si>
  <si>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</si>
  <si>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</si>
  <si>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</si>
  <si>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</si>
  <si>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</si>
  <si>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</si>
  <si>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</si>
  <si>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</si>
  <si>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</si>
  <si>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</si>
  <si>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</si>
  <si>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</si>
  <si>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</si>
  <si>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</si>
  <si>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</si>
  <si>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</si>
  <si>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</si>
  <si>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</si>
  <si>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</si>
  <si>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</si>
  <si>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</si>
  <si>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</si>
  <si>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</si>
  <si>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</si>
  <si>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</si>
  <si>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KANO TOTAL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</si>
  <si>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</si>
  <si>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</si>
  <si>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</si>
  <si>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</si>
  <si>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</si>
  <si>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</si>
  <si>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</si>
  <si>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</si>
  <si>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</si>
  <si>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</si>
  <si>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</si>
  <si>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</si>
  <si>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</si>
  <si>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</si>
  <si>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</si>
  <si>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</si>
  <si>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</si>
  <si>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</si>
  <si>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</si>
  <si>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</si>
  <si>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</si>
  <si>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</si>
  <si>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</si>
  <si>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</si>
  <si>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</si>
  <si>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</si>
  <si>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</si>
  <si>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</si>
  <si>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</si>
  <si>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</si>
  <si>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</si>
  <si>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</si>
  <si>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</si>
  <si>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</si>
  <si>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</si>
  <si>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</si>
  <si>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</si>
  <si>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</si>
  <si>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</si>
  <si>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</si>
  <si>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</si>
  <si>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</si>
  <si>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</si>
  <si>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</si>
  <si>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</si>
  <si>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</si>
  <si>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</si>
  <si>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</si>
  <si>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</si>
  <si>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</si>
  <si>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</si>
  <si>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</si>
  <si>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</si>
  <si>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</si>
  <si>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</si>
  <si>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</si>
  <si>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</si>
  <si>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</si>
  <si>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</si>
  <si>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</si>
  <si>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</si>
  <si>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</si>
  <si>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</si>
  <si>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</si>
  <si>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</si>
  <si>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</si>
  <si>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</si>
  <si>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</si>
  <si>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</si>
  <si>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</si>
  <si>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</si>
  <si>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</si>
  <si>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</si>
  <si>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</si>
  <si>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</si>
  <si>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</si>
  <si>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</si>
  <si>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</si>
  <si>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</si>
  <si>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</si>
  <si>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</si>
  <si>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</si>
  <si>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</si>
  <si>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</si>
  <si>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</si>
  <si>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</si>
  <si>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</si>
  <si>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</si>
  <si>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</si>
  <si>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</si>
  <si>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</si>
  <si>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</si>
  <si>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</si>
  <si>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</si>
  <si>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</si>
  <si>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</si>
  <si>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</si>
  <si>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</si>
  <si>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</si>
  <si>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</si>
  <si>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</si>
  <si>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</si>
  <si>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</si>
  <si>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</si>
  <si>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</si>
  <si>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</si>
  <si>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</si>
  <si>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</si>
  <si>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</si>
  <si>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</si>
  <si>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</si>
  <si>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</si>
  <si>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</si>
  <si>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</si>
  <si>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</si>
  <si>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</si>
  <si>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</si>
  <si>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</si>
  <si>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</si>
  <si>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</si>
  <si>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</si>
  <si>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</si>
  <si>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</si>
  <si>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</si>
  <si>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</si>
  <si>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</si>
  <si>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</si>
  <si>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</si>
  <si>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</si>
  <si>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</si>
  <si>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</si>
  <si>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</si>
  <si>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</si>
  <si>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</si>
  <si>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</si>
  <si>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</si>
  <si>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</si>
  <si>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</si>
  <si>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</si>
  <si>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</si>
  <si>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</si>
  <si>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</si>
  <si>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</si>
  <si>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</si>
  <si>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</si>
  <si>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</si>
  <si>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</si>
  <si>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</si>
  <si>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</si>
  <si>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</si>
  <si>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</si>
  <si>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</si>
  <si>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</si>
  <si>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</si>
  <si>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</si>
  <si>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</si>
  <si>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</si>
  <si>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</si>
  <si>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</si>
  <si>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</si>
  <si>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</si>
  <si>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</si>
  <si>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</si>
  <si>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</si>
  <si>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</si>
  <si>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</si>
  <si>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</si>
  <si>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</si>
  <si>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</si>
  <si>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</si>
  <si>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</si>
  <si>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</si>
  <si>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</si>
  <si>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</si>
  <si>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</si>
  <si>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</si>
  <si>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</si>
  <si>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</si>
  <si>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</si>
  <si>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</si>
  <si>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</si>
  <si>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</si>
  <si>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</si>
  <si>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</si>
  <si>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</si>
  <si>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</si>
  <si>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</si>
  <si>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</si>
  <si>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</si>
  <si>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</si>
  <si>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</si>
  <si>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</si>
  <si>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</si>
  <si>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</si>
  <si>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</si>
  <si>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</si>
  <si>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</si>
  <si>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</si>
  <si>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</si>
  <si>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</si>
  <si>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</si>
  <si>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</si>
  <si>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</si>
  <si>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</si>
  <si>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</si>
  <si>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</si>
  <si>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</si>
  <si>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</si>
  <si>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</si>
  <si>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</si>
  <si>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</si>
  <si>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</si>
  <si>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</si>
  <si>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</si>
  <si>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</si>
  <si>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</si>
  <si>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</si>
  <si>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</si>
  <si>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</si>
  <si>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</si>
  <si>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</si>
  <si>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</si>
  <si>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</si>
  <si>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</si>
  <si>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</si>
  <si>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</si>
  <si>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</si>
  <si>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</si>
  <si>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</si>
  <si>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</si>
  <si>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</si>
  <si>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</si>
  <si>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</si>
  <si>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</si>
  <si>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</si>
  <si>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</si>
  <si>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</si>
  <si>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</si>
  <si>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</si>
  <si>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</si>
  <si>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</si>
  <si>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</si>
  <si>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</si>
  <si>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</si>
  <si>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</si>
  <si>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</si>
  <si>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</si>
  <si>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</si>
  <si>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</si>
  <si>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</si>
  <si>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</si>
  <si>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</si>
  <si>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</si>
  <si>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</si>
  <si>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</si>
  <si>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</si>
  <si>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</si>
  <si>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</si>
  <si>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</si>
  <si>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</si>
  <si>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</si>
  <si>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</si>
  <si>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</si>
  <si>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</si>
  <si>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</si>
  <si>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</si>
  <si>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</si>
  <si>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</si>
  <si>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</si>
  <si>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</si>
  <si>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</si>
  <si>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</si>
  <si>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</si>
  <si>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</si>
  <si>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</si>
  <si>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</si>
  <si>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</si>
  <si>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</si>
  <si>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</si>
  <si>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</si>
  <si>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</si>
  <si>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</si>
  <si>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</si>
  <si>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</si>
  <si>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</si>
  <si>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</si>
  <si>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</si>
  <si>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</si>
  <si>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</si>
  <si>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</si>
  <si>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</si>
  <si>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</si>
  <si>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</si>
  <si>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</si>
  <si>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</si>
  <si>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</si>
  <si>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</si>
  <si>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</si>
  <si>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</si>
  <si>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</si>
  <si>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</si>
  <si>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</si>
  <si>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</si>
  <si>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</si>
  <si>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</si>
  <si>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</si>
  <si>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</si>
  <si>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</si>
  <si>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</si>
  <si>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</si>
  <si>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</si>
  <si>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</si>
  <si>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</si>
  <si>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</si>
  <si>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</si>
  <si>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</si>
  <si>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</si>
  <si>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</si>
  <si>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</si>
  <si>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</si>
  <si>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</si>
  <si>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</si>
  <si>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</si>
  <si>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</si>
  <si>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</si>
  <si>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</si>
  <si>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</si>
  <si>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</si>
  <si>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</si>
  <si>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</si>
  <si>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</si>
  <si>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</si>
  <si>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</si>
  <si>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</si>
  <si>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</si>
  <si>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</si>
  <si>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</si>
  <si>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</si>
  <si>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</si>
  <si>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</si>
  <si>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</si>
  <si>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</si>
  <si>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</si>
  <si>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</si>
  <si>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</si>
  <si>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</si>
  <si>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</si>
  <si>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</si>
  <si>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</si>
  <si>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</si>
  <si>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</si>
  <si>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</si>
  <si>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</si>
  <si>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</si>
  <si>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</si>
  <si>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</si>
  <si>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</si>
  <si>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</si>
  <si>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</si>
  <si>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</si>
  <si>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</si>
  <si>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</si>
  <si>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</si>
  <si>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</si>
  <si>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</si>
  <si>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</si>
  <si>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</si>
  <si>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</si>
  <si>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</si>
  <si>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</si>
  <si>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</si>
  <si>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</si>
  <si>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</si>
  <si>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</si>
  <si>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</si>
  <si>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</si>
  <si>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</si>
  <si>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</si>
  <si>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</si>
  <si>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</si>
  <si>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</si>
  <si>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</si>
  <si>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</si>
  <si>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</si>
  <si>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</si>
  <si>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</si>
  <si>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</si>
  <si>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</si>
  <si>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</si>
  <si>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</si>
  <si>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</si>
  <si>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</si>
  <si>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</si>
  <si>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</si>
  <si>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</si>
  <si>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</si>
  <si>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</si>
  <si>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</si>
  <si>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</si>
  <si>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</si>
  <si>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</si>
  <si>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</si>
  <si>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</si>
  <si>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</si>
  <si>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</si>
  <si>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</si>
  <si>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</si>
  <si>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</si>
  <si>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</si>
  <si>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</si>
  <si>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</si>
  <si>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</si>
  <si>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</si>
  <si>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</si>
  <si>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</si>
  <si>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</si>
  <si>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</si>
  <si>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</si>
  <si>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</si>
  <si>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</si>
  <si>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</si>
  <si>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</si>
  <si>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</si>
  <si>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</si>
  <si>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</si>
  <si>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</si>
  <si>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</si>
  <si>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</si>
  <si>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</si>
  <si>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</si>
  <si>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</si>
  <si>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</si>
  <si>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</si>
  <si>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</si>
  <si>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</si>
  <si>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</si>
  <si>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</si>
  <si>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</si>
  <si>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</si>
  <si>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</si>
  <si>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</si>
  <si>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</si>
  <si>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</si>
  <si>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</si>
  <si>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</si>
  <si>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</si>
  <si>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</si>
  <si>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</si>
  <si>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</si>
  <si>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</si>
  <si>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</si>
  <si>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</si>
  <si>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</si>
  <si>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</si>
  <si>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</si>
  <si>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</si>
  <si>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</si>
  <si>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</si>
  <si>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</si>
  <si>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</si>
  <si>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</si>
  <si>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</si>
  <si>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</si>
  <si>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</si>
  <si>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</si>
  <si>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</si>
  <si>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</si>
  <si>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</si>
  <si>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</si>
  <si>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</si>
  <si>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</si>
  <si>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</si>
  <si>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</si>
  <si>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</si>
  <si>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</si>
  <si>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</si>
  <si>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</si>
  <si>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</si>
  <si>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</si>
  <si>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</si>
  <si>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</si>
  <si>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</si>
  <si>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</si>
  <si>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</si>
  <si>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</si>
  <si>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</si>
  <si>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</si>
  <si>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</si>
  <si>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</si>
  <si>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</si>
  <si>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</si>
  <si>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</si>
  <si>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</si>
  <si>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</si>
  <si>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</si>
  <si>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</si>
  <si>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</si>
  <si>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</si>
  <si>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</si>
  <si>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</si>
  <si>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</si>
  <si>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</si>
  <si>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</si>
  <si>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</si>
  <si>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</si>
  <si>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</si>
  <si>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</si>
  <si>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</si>
  <si>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</si>
  <si>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</si>
  <si>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</si>
  <si>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</si>
  <si>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</si>
  <si>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</si>
  <si>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</si>
  <si>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</si>
  <si>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</si>
  <si>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</si>
  <si>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</si>
  <si>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</si>
  <si>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</si>
  <si>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</si>
  <si>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</si>
  <si>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</si>
  <si>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</si>
  <si>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</si>
  <si>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</si>
  <si>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</si>
  <si>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</si>
  <si>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</si>
  <si>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</si>
  <si>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</si>
  <si>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</si>
  <si>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</si>
  <si>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</si>
  <si>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</si>
  <si>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</si>
  <si>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</si>
  <si>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</si>
  <si>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</si>
  <si>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</si>
  <si>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</si>
  <si>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</si>
  <si>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</si>
  <si>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</si>
  <si>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</si>
  <si>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</si>
  <si>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</si>
  <si>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</si>
  <si>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</si>
  <si>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</si>
  <si>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</si>
  <si>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</si>
  <si>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</si>
  <si>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</si>
  <si>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</si>
  <si>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</si>
  <si>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</si>
  <si>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</si>
  <si>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</si>
  <si>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</si>
  <si>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</si>
  <si>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</si>
  <si>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</si>
  <si>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</si>
  <si>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</si>
  <si>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</si>
  <si>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</si>
  <si>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</si>
  <si>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</si>
  <si>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</si>
  <si>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</si>
  <si>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</si>
  <si>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</si>
  <si>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</si>
  <si>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</si>
  <si>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</si>
  <si>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</si>
  <si>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</si>
  <si>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</si>
  <si>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</si>
  <si>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</si>
  <si>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</si>
  <si>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</si>
  <si>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</si>
  <si>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</si>
  <si>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</si>
  <si>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</si>
  <si>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</si>
  <si>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</si>
  <si>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</si>
  <si>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</si>
  <si>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</si>
  <si>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</si>
  <si>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</si>
  <si>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</si>
  <si>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</si>
  <si>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</si>
  <si>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</si>
  <si>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</si>
  <si>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</si>
  <si>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</si>
  <si>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</si>
  <si>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</si>
  <si>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</si>
  <si>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</si>
  <si>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</si>
  <si>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</si>
  <si>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</si>
  <si>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</si>
  <si>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</si>
  <si>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</si>
  <si>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</si>
  <si>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</si>
  <si>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</si>
  <si>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</si>
  <si>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</si>
  <si>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</si>
  <si>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</si>
  <si>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</si>
  <si>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</si>
  <si>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</si>
  <si>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</si>
  <si>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</si>
  <si>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</si>
  <si>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</si>
  <si>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</si>
  <si>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</si>
  <si>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</si>
  <si>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</si>
  <si>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</si>
  <si>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</si>
  <si>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</si>
  <si>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</si>
  <si>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</si>
  <si>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</si>
  <si>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</si>
  <si>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</si>
  <si>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</si>
  <si>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</si>
  <si>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</si>
  <si>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</si>
  <si>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</si>
  <si>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</si>
  <si>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</si>
  <si>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</si>
  <si>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</si>
  <si>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</si>
  <si>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</si>
  <si>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</si>
  <si>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</si>
  <si>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</si>
  <si>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</si>
  <si>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</si>
  <si>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</si>
  <si>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</si>
  <si>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</si>
  <si>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</si>
  <si>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</si>
  <si>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</si>
  <si>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</si>
  <si>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</si>
  <si>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</si>
  <si>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</si>
  <si>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</si>
  <si>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</si>
  <si>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</si>
  <si>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</si>
  <si>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</si>
  <si>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</si>
  <si>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</si>
  <si>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</si>
  <si>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</si>
  <si>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</si>
  <si>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</si>
  <si>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</si>
  <si>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</si>
  <si>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</si>
  <si>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</si>
  <si>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</si>
  <si>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</si>
  <si>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</si>
  <si>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</si>
  <si>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</si>
  <si>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</si>
  <si>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</si>
  <si>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</si>
  <si>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</si>
  <si>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</si>
  <si>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</si>
  <si>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</si>
  <si>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</si>
  <si>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</si>
  <si>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</si>
  <si>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</si>
  <si>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</si>
  <si>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</si>
  <si>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</si>
  <si>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</si>
  <si>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</si>
  <si>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</si>
  <si>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</si>
  <si>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</si>
  <si>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</si>
  <si>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</si>
  <si>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</si>
  <si>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</si>
  <si>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</si>
  <si>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</si>
  <si>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</si>
  <si>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</si>
  <si>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</si>
  <si>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</si>
  <si>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</si>
  <si>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</si>
  <si>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</si>
  <si>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</si>
  <si>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</si>
  <si>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</si>
  <si>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</si>
  <si>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</si>
  <si>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</si>
  <si>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</si>
  <si>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</si>
  <si>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</si>
  <si>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</si>
  <si>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</si>
  <si>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</si>
  <si>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</si>
  <si>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</si>
  <si>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</si>
  <si>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</si>
  <si>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</si>
  <si>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</si>
  <si>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</si>
  <si>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</si>
  <si>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</si>
  <si>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</si>
  <si>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</si>
  <si>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</si>
  <si>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</si>
  <si>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</si>
  <si>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</si>
  <si>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</si>
  <si>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</si>
  <si>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</si>
  <si>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</si>
  <si>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</si>
  <si>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</si>
  <si>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</si>
  <si>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</si>
  <si>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</si>
  <si>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</si>
  <si>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</si>
  <si>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</si>
  <si>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</si>
  <si>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</si>
  <si>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</si>
  <si>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</si>
  <si>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</si>
  <si>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</si>
  <si>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</si>
  <si>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</si>
  <si>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</si>
  <si>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</si>
  <si>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</si>
  <si>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</si>
  <si>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</si>
  <si>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</si>
  <si>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</si>
  <si>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</si>
  <si>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</si>
  <si>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</si>
  <si>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</si>
  <si>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</si>
  <si>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June 2024 Shared in July, 2024</t>
  </si>
  <si>
    <t>`</t>
  </si>
  <si>
    <t>Other Non Mineral Revenue</t>
  </si>
  <si>
    <t>Total Ecology Fund</t>
  </si>
  <si>
    <t>VAT</t>
  </si>
  <si>
    <t>Details of Distribution of Ecology Revenue Allocation to States by Federation Account Allocation Committee for the month of June, 2024 Shared in July, 2024</t>
  </si>
  <si>
    <t>S/N</t>
  </si>
  <si>
    <t>Gross Statutory Allocation (Ecology)</t>
  </si>
  <si>
    <t>Exchange Gain (Ecology)</t>
  </si>
  <si>
    <t>Other Non Mineral Reveue</t>
  </si>
  <si>
    <t xml:space="preserve"> Distribution of Ecology to Local Government Councils by Federation Account Allocation Committee for the month of June, 2024 Shared in July, 2024</t>
  </si>
  <si>
    <t>S/NO</t>
  </si>
  <si>
    <t>STATE</t>
  </si>
  <si>
    <t>LOCAL GOVERNMENT COUNCILS</t>
  </si>
  <si>
    <t>Distribution of ₦200Billion from Non-Oil Excess Account for the Month of July 2024 (Ecology)</t>
  </si>
  <si>
    <t>Total (Ecology)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</si>
</sst>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 &quot;#,##0.00;\-&quot; &quot;#,##0.00"/>
    <numFmt numFmtId="43" formatCode="_-* #,##0.00_-;\-* #,##0.00_-;_-* &quot;-&quot;??_-;_-@_-"/>
    <numFmt numFmtId="165" formatCode="_(* #,##0.00_);_(* \(#,##0.00\);_(* &quot;-&quot;??_);_(@_)"/>
    <numFmt numFmtId="168" formatCode="#,##0.0000_);\(#,##0.0000\)"/>
    <numFmt numFmtId="169" formatCode="#,##0.00_ ;\-#,##0.00&quot; &quot;"/>
    <numFmt numFmtId="170" formatCode="#,##0.0000000_ ;\-#,##0.0000000&quot; &quot;"/>
  </numFmts>
  <fonts count="28">
    <font>
      <sz val="10"/>
      <name val="Arial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24"/>
      <name val="Times New Roman"/>
      <charset val="134"/>
    </font>
    <font>
      <b/>
      <sz val="18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8">
    <xf numFmtId="0" fontId="0" fillId="0" borderId="0"/>
    <xf numFmtId="165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14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165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7" fontId="7" fillId="0" borderId="1" xfId="4" applyNumberFormat="1" applyFont="1" applyBorder="1" applyAlignment="1">
      <alignment horizontal="right" wrapText="1"/>
    </xf>
    <xf numFmtId="168" fontId="8" fillId="0" borderId="1" xfId="0" applyNumberFormat="1" applyFont="1" applyBorder="1"/>
    <xf numFmtId="0" fontId="4" fillId="0" borderId="1" xfId="0" applyFont="1" applyBorder="1" applyAlignment="1">
      <alignment horizontal="center"/>
    </xf>
    <xf numFmtId="7" fontId="4" fillId="0" borderId="1" xfId="0" applyNumberFormat="1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7" fontId="7" fillId="0" borderId="1" xfId="2" applyNumberFormat="1" applyFont="1" applyBorder="1" applyAlignment="1">
      <alignment horizontal="right" wrapText="1"/>
    </xf>
    <xf numFmtId="7" fontId="8" fillId="0" borderId="1" xfId="0" applyNumberFormat="1" applyFont="1" applyBorder="1"/>
    <xf numFmtId="7" fontId="9" fillId="0" borderId="0" xfId="0" applyNumberFormat="1" applyFont="1"/>
    <xf numFmtId="165" fontId="9" fillId="0" borderId="0" xfId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165" fontId="4" fillId="0" borderId="0" xfId="1" applyFont="1" applyBorder="1" applyAlignment="1">
      <alignment wrapText="1"/>
    </xf>
    <xf numFmtId="0" fontId="7" fillId="2" borderId="1" xfId="6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165" fontId="8" fillId="0" borderId="1" xfId="1" applyFont="1" applyBorder="1"/>
    <xf numFmtId="43" fontId="8" fillId="0" borderId="1" xfId="0" applyNumberFormat="1" applyFont="1" applyBorder="1"/>
    <xf numFmtId="43" fontId="8" fillId="0" borderId="0" xfId="0" applyNumberFormat="1" applyFont="1"/>
    <xf numFmtId="165" fontId="8" fillId="0" borderId="0" xfId="0" applyNumberFormat="1" applyFont="1"/>
    <xf numFmtId="165" fontId="4" fillId="0" borderId="1" xfId="0" applyNumberFormat="1" applyFont="1" applyBorder="1"/>
    <xf numFmtId="165" fontId="4" fillId="0" borderId="0" xfId="0" applyNumberFormat="1" applyFont="1"/>
    <xf numFmtId="0" fontId="4" fillId="0" borderId="0" xfId="0" applyFont="1" applyAlignment="1">
      <alignment wrapText="1"/>
    </xf>
    <xf numFmtId="0" fontId="4" fillId="2" borderId="1" xfId="3" applyFont="1" applyFill="1" applyBorder="1" applyAlignment="1">
      <alignment horizontal="center"/>
    </xf>
    <xf numFmtId="165" fontId="6" fillId="0" borderId="1" xfId="1" applyFont="1" applyBorder="1" applyAlignment="1">
      <alignment horizontal="center" wrapText="1"/>
    </xf>
    <xf numFmtId="165" fontId="6" fillId="0" borderId="1" xfId="1" applyFont="1" applyBorder="1" applyAlignment="1">
      <alignment horizontal="center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165" fontId="7" fillId="0" borderId="1" xfId="1" applyFont="1" applyBorder="1" applyAlignment="1">
      <alignment wrapText="1"/>
    </xf>
    <xf numFmtId="165" fontId="8" fillId="0" borderId="0" xfId="1" applyFont="1"/>
    <xf numFmtId="0" fontId="14" fillId="2" borderId="1" xfId="7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4" fillId="2" borderId="4" xfId="7" applyFont="1" applyFill="1" applyBorder="1" applyAlignment="1">
      <alignment horizontal="center" wrapText="1"/>
    </xf>
    <xf numFmtId="7" fontId="7" fillId="0" borderId="1" xfId="3" applyNumberFormat="1" applyFont="1" applyBorder="1" applyAlignment="1">
      <alignment horizontal="right" wrapText="1"/>
    </xf>
    <xf numFmtId="169" fontId="8" fillId="0" borderId="1" xfId="0" applyNumberFormat="1" applyFont="1" applyBorder="1"/>
    <xf numFmtId="170" fontId="8" fillId="0" borderId="0" xfId="0" applyNumberFormat="1" applyFont="1"/>
    <xf numFmtId="0" fontId="9" fillId="0" borderId="0" xfId="0" applyFont="1" applyAlignment="1">
      <alignment vertical="center"/>
    </xf>
    <xf numFmtId="0" fontId="15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5" fontId="9" fillId="0" borderId="1" xfId="1" applyFont="1" applyBorder="1"/>
    <xf numFmtId="165" fontId="15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165" fontId="9" fillId="0" borderId="1" xfId="0" applyNumberFormat="1" applyFont="1" applyBorder="1"/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/>
    <xf numFmtId="165" fontId="9" fillId="0" borderId="1" xfId="1" applyFont="1" applyBorder="1" applyAlignment="1">
      <alignment wrapText="1"/>
    </xf>
    <xf numFmtId="1" fontId="9" fillId="0" borderId="4" xfId="0" applyNumberFormat="1" applyFont="1" applyBorder="1"/>
    <xf numFmtId="165" fontId="9" fillId="0" borderId="5" xfId="1" applyFont="1" applyBorder="1"/>
    <xf numFmtId="165" fontId="18" fillId="0" borderId="1" xfId="5" applyNumberFormat="1" applyFont="1" applyBorder="1" applyAlignment="1">
      <alignment horizontal="right" wrapText="1"/>
    </xf>
    <xf numFmtId="165" fontId="9" fillId="0" borderId="1" xfId="1" applyFont="1" applyBorder="1" applyAlignment="1">
      <alignment horizontal="left" wrapText="1"/>
    </xf>
    <xf numFmtId="165" fontId="9" fillId="0" borderId="0" xfId="0" applyNumberFormat="1" applyFont="1"/>
    <xf numFmtId="7" fontId="18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165" fontId="9" fillId="4" borderId="1" xfId="0" applyNumberFormat="1" applyFont="1" applyFill="1" applyBorder="1"/>
    <xf numFmtId="165" fontId="15" fillId="4" borderId="1" xfId="0" applyNumberFormat="1" applyFont="1" applyFill="1" applyBorder="1"/>
    <xf numFmtId="165" fontId="9" fillId="0" borderId="8" xfId="1" applyFont="1" applyFill="1" applyBorder="1"/>
    <xf numFmtId="43" fontId="19" fillId="0" borderId="0" xfId="0" applyNumberFormat="1" applyFont="1"/>
    <xf numFmtId="0" fontId="9" fillId="4" borderId="0" xfId="0" applyFont="1" applyFill="1"/>
    <xf numFmtId="165" fontId="9" fillId="4" borderId="0" xfId="0" applyNumberFormat="1" applyFont="1" applyFill="1"/>
    <xf numFmtId="0" fontId="15" fillId="3" borderId="0" xfId="0" applyFont="1" applyFill="1"/>
    <xf numFmtId="0" fontId="9" fillId="0" borderId="11" xfId="0" applyFont="1" applyBorder="1"/>
    <xf numFmtId="165" fontId="15" fillId="0" borderId="2" xfId="1" applyFont="1" applyBorder="1"/>
    <xf numFmtId="165" fontId="15" fillId="0" borderId="12" xfId="1" applyFont="1" applyBorder="1"/>
    <xf numFmtId="165" fontId="15" fillId="0" borderId="13" xfId="1" applyFont="1" applyBorder="1"/>
    <xf numFmtId="165" fontId="9" fillId="4" borderId="0" xfId="0" applyNumberFormat="1" applyFont="1" applyFill="1" applyBorder="1"/>
    <xf numFmtId="0" fontId="9" fillId="0" borderId="0" xfId="0" applyFont="1" applyBorder="1"/>
    <xf numFmtId="0" fontId="9" fillId="0" borderId="0" xfId="0" applyFont="1" applyBorder="1" applyAlignment="1">
      <alignment vertical="center"/>
    </xf>
    <xf numFmtId="165" fontId="9" fillId="0" borderId="0" xfId="0" applyNumberFormat="1" applyFont="1" applyBorder="1"/>
    <xf numFmtId="165" fontId="15" fillId="0" borderId="0" xfId="0" applyNumberFormat="1" applyFont="1" applyBorder="1"/>
    <xf numFmtId="165" fontId="15" fillId="0" borderId="0" xfId="0" applyNumberFormat="1" applyFont="1"/>
    <xf numFmtId="43" fontId="9" fillId="0" borderId="0" xfId="0" applyNumberFormat="1" applyFont="1"/>
    <xf numFmtId="165" fontId="15" fillId="0" borderId="15" xfId="1" applyFont="1" applyBorder="1"/>
    <xf numFmtId="165" fontId="15" fillId="0" borderId="15" xfId="0" applyNumberFormat="1" applyFont="1" applyBorder="1"/>
    <xf numFmtId="0" fontId="6" fillId="0" borderId="1" xfId="0" applyFont="1" applyBorder="1" applyAlignment="1">
      <alignment horizontal="center" wrapText="1"/>
    </xf>
    <xf numFmtId="0" fontId="22" fillId="0" borderId="1" xfId="0" applyFont="1" applyBorder="1"/>
    <xf numFmtId="39" fontId="22" fillId="0" borderId="1" xfId="0" applyNumberFormat="1" applyFont="1" applyBorder="1"/>
    <xf numFmtId="37" fontId="22" fillId="0" borderId="1" xfId="0" applyNumberFormat="1" applyFont="1" applyBorder="1" applyAlignment="1">
      <alignment horizontal="center"/>
    </xf>
    <xf numFmtId="165" fontId="22" fillId="0" borderId="1" xfId="1" applyFont="1" applyBorder="1"/>
    <xf numFmtId="165" fontId="22" fillId="0" borderId="1" xfId="0" applyNumberFormat="1" applyFont="1" applyBorder="1"/>
    <xf numFmtId="0" fontId="22" fillId="0" borderId="1" xfId="0" applyFont="1" applyBorder="1" applyAlignment="1">
      <alignment horizontal="center"/>
    </xf>
    <xf numFmtId="165" fontId="6" fillId="0" borderId="1" xfId="1" applyFont="1" applyBorder="1"/>
    <xf numFmtId="0" fontId="9" fillId="4" borderId="0" xfId="0" applyFont="1" applyFill="1" applyAlignment="1">
      <alignment horizontal="right"/>
    </xf>
    <xf numFmtId="43" fontId="9" fillId="4" borderId="0" xfId="0" applyNumberFormat="1" applyFont="1" applyFill="1"/>
    <xf numFmtId="0" fontId="15" fillId="0" borderId="0" xfId="0" applyFont="1"/>
    <xf numFmtId="0" fontId="23" fillId="0" borderId="0" xfId="0" applyFont="1"/>
    <xf numFmtId="165" fontId="15" fillId="4" borderId="8" xfId="1" applyFont="1" applyFill="1" applyBorder="1"/>
    <xf numFmtId="165" fontId="15" fillId="4" borderId="0" xfId="1" applyFont="1" applyFill="1" applyBorder="1"/>
    <xf numFmtId="165" fontId="9" fillId="4" borderId="0" xfId="0" applyNumberFormat="1" applyFont="1" applyFill="1" applyAlignment="1">
      <alignment horizontal="right"/>
    </xf>
    <xf numFmtId="165" fontId="6" fillId="0" borderId="5" xfId="0" applyNumberFormat="1" applyFont="1" applyBorder="1"/>
    <xf numFmtId="165" fontId="22" fillId="0" borderId="5" xfId="1" applyFont="1" applyBorder="1"/>
    <xf numFmtId="0" fontId="13" fillId="0" borderId="1" xfId="0" applyFont="1" applyBorder="1" applyAlignment="1">
      <alignment horizontal="center" wrapText="1"/>
    </xf>
    <xf numFmtId="0" fontId="13" fillId="0" borderId="9" xfId="0" applyFont="1" applyBorder="1"/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23" fillId="0" borderId="1" xfId="0" applyFont="1" applyBorder="1"/>
    <xf numFmtId="165" fontId="1" fillId="0" borderId="1" xfId="1" applyFont="1" applyBorder="1" applyAlignment="1"/>
    <xf numFmtId="165" fontId="1" fillId="0" borderId="1" xfId="1" applyFont="1" applyBorder="1"/>
    <xf numFmtId="165" fontId="1" fillId="0" borderId="1" xfId="1" applyFont="1" applyBorder="1" applyAlignment="1">
      <alignment horizontal="center"/>
    </xf>
    <xf numFmtId="0" fontId="23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165" fontId="1" fillId="0" borderId="0" xfId="1" applyFont="1" applyBorder="1" applyAlignment="1">
      <alignment horizontal="center"/>
    </xf>
    <xf numFmtId="43" fontId="23" fillId="0" borderId="0" xfId="0" applyNumberFormat="1" applyFont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165" fontId="23" fillId="0" borderId="9" xfId="1" applyFont="1" applyBorder="1"/>
    <xf numFmtId="165" fontId="23" fillId="0" borderId="1" xfId="1" applyFont="1" applyBorder="1"/>
    <xf numFmtId="165" fontId="23" fillId="0" borderId="5" xfId="1" applyFont="1" applyBorder="1"/>
    <xf numFmtId="165" fontId="1" fillId="0" borderId="18" xfId="1" applyFont="1" applyBorder="1"/>
    <xf numFmtId="0" fontId="1" fillId="0" borderId="0" xfId="0" applyFont="1"/>
    <xf numFmtId="165" fontId="23" fillId="0" borderId="0" xfId="0" applyNumberFormat="1" applyFont="1"/>
    <xf numFmtId="165" fontId="1" fillId="0" borderId="0" xfId="1" applyFont="1"/>
    <xf numFmtId="0" fontId="13" fillId="0" borderId="0" xfId="0" applyFont="1" applyAlignment="1">
      <alignment horizontal="center"/>
    </xf>
    <xf numFmtId="165" fontId="23" fillId="0" borderId="0" xfId="1" applyFont="1"/>
    <xf numFmtId="7" fontId="23" fillId="0" borderId="0" xfId="0" applyNumberFormat="1" applyFont="1"/>
    <xf numFmtId="165" fontId="1" fillId="0" borderId="0" xfId="1" applyFont="1" applyBorder="1" applyAlignment="1"/>
    <xf numFmtId="0" fontId="23" fillId="0" borderId="0" xfId="0" applyFont="1" applyBorder="1"/>
    <xf numFmtId="0" fontId="13" fillId="0" borderId="0" xfId="0" applyFont="1" applyAlignment="1">
      <alignment horizontal="center" wrapText="1"/>
    </xf>
    <xf numFmtId="165" fontId="23" fillId="0" borderId="0" xfId="1" applyFont="1" applyBorder="1"/>
    <xf numFmtId="165" fontId="1" fillId="0" borderId="0" xfId="1" applyFont="1" applyBorder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13" fillId="0" borderId="1" xfId="0" quotePrefix="1" applyFont="1" applyBorder="1" applyAlignment="1">
      <alignment horizontal="center"/>
    </xf>
    <xf numFmtId="0" fontId="13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2" xfId="1" applyFont="1" applyBorder="1" applyAlignment="1">
      <alignment horizontal="center" wrapText="1"/>
    </xf>
    <xf numFmtId="165" fontId="6" fillId="0" borderId="9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8">
    <cellStyle name="Comma" xfId="1" builtinId="3"/>
    <cellStyle name="Normal" xfId="0" builtinId="0"/>
    <cellStyle name="Normal_ECO INDIVIDUALS LGCS NOV 22" xfId="2"/>
    <cellStyle name="Normal_lgc eco dec 21" xfId="3"/>
    <cellStyle name="Normal_LGCs Ceo oct 23" xfId="4"/>
    <cellStyle name="Normal_lgcs data" xfId="5"/>
    <cellStyle name="Normal_states eco dec 21" xfId="6"/>
    <cellStyle name="Normal_TOTALDATA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8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47" t="e">
        <f>IF(G5=1,F5-1,F5)</f>
        <v>#REF!</v>
      </c>
      <c r="C5" s="14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48" t="e">
        <f>LOOKUP(C5,A8:B19)</f>
        <v>#REF!</v>
      </c>
      <c r="F6" s="148" t="e">
        <f>IF(G5=1,LOOKUP(G5,E8:F19),LOOKUP(G5,A8:B19))</f>
        <v>#REF!</v>
      </c>
    </row>
    <row r="8" spans="1:8">
      <c r="A8">
        <v>1</v>
      </c>
      <c r="B8" s="149" t="e">
        <f>D8&amp;"-"&amp;RIGHT(B$5,2)</f>
        <v>#REF!</v>
      </c>
      <c r="D8" s="150" t="s">
        <v>5</v>
      </c>
      <c r="E8">
        <v>1</v>
      </c>
      <c r="F8" s="149" t="e">
        <f>D8&amp;"-"&amp;RIGHT(F$5,2)</f>
        <v>#REF!</v>
      </c>
    </row>
    <row r="9" spans="1:8">
      <c r="A9">
        <v>2</v>
      </c>
      <c r="B9" s="149" t="e">
        <f t="shared" ref="B9:B19" si="0">D9&amp;"-"&amp;RIGHT(B$5,2)</f>
        <v>#REF!</v>
      </c>
      <c r="D9" s="150" t="s">
        <v>6</v>
      </c>
      <c r="E9">
        <v>2</v>
      </c>
      <c r="F9" s="149" t="e">
        <f t="shared" ref="F9:F19" si="1">D9&amp;"-"&amp;RIGHT(F$5,2)</f>
        <v>#REF!</v>
      </c>
    </row>
    <row r="10" spans="1:8">
      <c r="A10">
        <v>3</v>
      </c>
      <c r="B10" s="149" t="e">
        <f t="shared" si="0"/>
        <v>#REF!</v>
      </c>
      <c r="D10" s="150" t="s">
        <v>7</v>
      </c>
      <c r="E10">
        <v>3</v>
      </c>
      <c r="F10" s="149" t="e">
        <f t="shared" si="1"/>
        <v>#REF!</v>
      </c>
    </row>
    <row r="11" spans="1:8">
      <c r="A11">
        <v>4</v>
      </c>
      <c r="B11" s="149" t="e">
        <f t="shared" si="0"/>
        <v>#REF!</v>
      </c>
      <c r="D11" s="150" t="s">
        <v>8</v>
      </c>
      <c r="E11">
        <v>4</v>
      </c>
      <c r="F11" s="149" t="e">
        <f t="shared" si="1"/>
        <v>#REF!</v>
      </c>
    </row>
    <row r="12" spans="1:8">
      <c r="A12">
        <v>5</v>
      </c>
      <c r="B12" s="149" t="e">
        <f t="shared" si="0"/>
        <v>#REF!</v>
      </c>
      <c r="D12" s="150" t="s">
        <v>9</v>
      </c>
      <c r="E12">
        <v>5</v>
      </c>
      <c r="F12" s="149" t="e">
        <f t="shared" si="1"/>
        <v>#REF!</v>
      </c>
    </row>
    <row r="13" spans="1:8">
      <c r="A13">
        <v>6</v>
      </c>
      <c r="B13" s="149" t="e">
        <f t="shared" si="0"/>
        <v>#REF!</v>
      </c>
      <c r="D13" s="150" t="s">
        <v>10</v>
      </c>
      <c r="E13">
        <v>6</v>
      </c>
      <c r="F13" s="149" t="e">
        <f t="shared" si="1"/>
        <v>#REF!</v>
      </c>
    </row>
    <row r="14" spans="1:8">
      <c r="A14">
        <v>7</v>
      </c>
      <c r="B14" s="149" t="e">
        <f t="shared" si="0"/>
        <v>#REF!</v>
      </c>
      <c r="D14" s="150" t="s">
        <v>11</v>
      </c>
      <c r="E14">
        <v>7</v>
      </c>
      <c r="F14" s="149" t="e">
        <f t="shared" si="1"/>
        <v>#REF!</v>
      </c>
    </row>
    <row r="15" spans="1:8">
      <c r="A15">
        <v>8</v>
      </c>
      <c r="B15" s="149" t="e">
        <f t="shared" si="0"/>
        <v>#REF!</v>
      </c>
      <c r="D15" s="150" t="s">
        <v>12</v>
      </c>
      <c r="E15">
        <v>8</v>
      </c>
      <c r="F15" s="149" t="e">
        <f t="shared" si="1"/>
        <v>#REF!</v>
      </c>
    </row>
    <row r="16" spans="1:8">
      <c r="A16">
        <v>9</v>
      </c>
      <c r="B16" s="149" t="e">
        <f t="shared" si="0"/>
        <v>#REF!</v>
      </c>
      <c r="D16" s="150" t="s">
        <v>13</v>
      </c>
      <c r="E16">
        <v>9</v>
      </c>
      <c r="F16" s="149" t="e">
        <f t="shared" si="1"/>
        <v>#REF!</v>
      </c>
    </row>
    <row r="17" spans="1:6">
      <c r="A17">
        <v>10</v>
      </c>
      <c r="B17" s="149" t="e">
        <f t="shared" si="0"/>
        <v>#REF!</v>
      </c>
      <c r="D17" s="150" t="s">
        <v>14</v>
      </c>
      <c r="E17">
        <v>10</v>
      </c>
      <c r="F17" s="149" t="e">
        <f t="shared" si="1"/>
        <v>#REF!</v>
      </c>
    </row>
    <row r="18" spans="1:6">
      <c r="A18">
        <v>11</v>
      </c>
      <c r="B18" s="149" t="e">
        <f t="shared" si="0"/>
        <v>#REF!</v>
      </c>
      <c r="D18" s="150" t="s">
        <v>15</v>
      </c>
      <c r="E18">
        <v>11</v>
      </c>
      <c r="F18" s="149" t="e">
        <f t="shared" si="1"/>
        <v>#REF!</v>
      </c>
    </row>
    <row r="19" spans="1:6">
      <c r="A19">
        <v>12</v>
      </c>
      <c r="B19" s="149" t="e">
        <f t="shared" si="0"/>
        <v>#REF!</v>
      </c>
      <c r="D19" s="150" t="s">
        <v>16</v>
      </c>
      <c r="E19">
        <v>12</v>
      </c>
      <c r="F19" s="14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4"/>
  <sheetViews>
    <sheetView tabSelected="1" zoomScale="70" zoomScaleNormal="70" workbookViewId="0">
      <selection sqref="A1:H1"/>
    </sheetView>
  </sheetViews>
  <sheetFormatPr defaultColWidth="9.109375" defaultRowHeight="21"/>
  <cols>
    <col min="1" max="1" width="6.33203125" style="111" customWidth="1"/>
    <col min="2" max="2" width="40.88671875" style="111" customWidth="1"/>
    <col min="3" max="3" width="35.109375" style="111" customWidth="1"/>
    <col min="4" max="4" width="34.109375" style="111" customWidth="1"/>
    <col min="5" max="6" width="30.88671875" style="111" customWidth="1"/>
    <col min="7" max="7" width="32" style="111" customWidth="1"/>
    <col min="8" max="8" width="34" style="111" customWidth="1"/>
    <col min="9" max="9" width="38.6640625" style="111" customWidth="1"/>
    <col min="10" max="10" width="34" style="111" customWidth="1"/>
    <col min="11" max="11" width="29.109375" style="111" customWidth="1"/>
    <col min="12" max="12" width="26.44140625" style="111" customWidth="1"/>
    <col min="13" max="13" width="24.33203125" style="111"/>
    <col min="14" max="14" width="14.6640625" style="111"/>
    <col min="15" max="16384" width="9.109375" style="111"/>
  </cols>
  <sheetData>
    <row r="1" spans="1:14" ht="30" customHeight="1">
      <c r="A1" s="154" t="s">
        <v>17</v>
      </c>
      <c r="B1" s="154"/>
      <c r="C1" s="154"/>
      <c r="D1" s="154"/>
      <c r="E1" s="154"/>
      <c r="F1" s="154"/>
      <c r="G1" s="154"/>
      <c r="H1" s="154"/>
    </row>
    <row r="2" spans="1:14" ht="30" customHeight="1">
      <c r="A2" s="154" t="s">
        <v>18</v>
      </c>
      <c r="B2" s="154"/>
      <c r="C2" s="154"/>
      <c r="D2" s="154"/>
      <c r="E2" s="154"/>
      <c r="F2" s="154"/>
      <c r="G2" s="154"/>
      <c r="H2" s="154"/>
    </row>
    <row r="3" spans="1:14" ht="30" customHeight="1">
      <c r="A3" s="155" t="s">
        <v>19</v>
      </c>
      <c r="B3" s="156"/>
      <c r="C3" s="156"/>
      <c r="D3" s="156"/>
      <c r="E3" s="156"/>
      <c r="F3" s="156"/>
      <c r="G3" s="156"/>
      <c r="H3" s="157"/>
    </row>
    <row r="4" spans="1:14" ht="40.5" customHeight="1">
      <c r="A4" s="158" t="s">
        <v>20</v>
      </c>
      <c r="B4" s="158"/>
      <c r="C4" s="158"/>
      <c r="D4" s="158"/>
      <c r="E4" s="158"/>
      <c r="F4" s="158"/>
      <c r="G4" s="158"/>
      <c r="H4" s="158"/>
    </row>
    <row r="5" spans="1:14" ht="90" customHeight="1">
      <c r="A5" s="118" t="s">
        <v>21</v>
      </c>
      <c r="B5" s="119" t="s">
        <v>22</v>
      </c>
      <c r="C5" s="119" t="s">
        <v>23</v>
      </c>
      <c r="D5" s="120" t="s">
        <v>24</v>
      </c>
      <c r="E5" s="117" t="s">
        <v>25</v>
      </c>
      <c r="F5" s="120" t="s">
        <v>26</v>
      </c>
      <c r="G5" s="119" t="s">
        <v>27</v>
      </c>
      <c r="H5" s="119" t="s">
        <v>28</v>
      </c>
    </row>
    <row r="6" spans="1:14" ht="30" customHeight="1">
      <c r="A6" s="1"/>
      <c r="B6" s="1"/>
      <c r="C6" s="151" t="s">
        <v>29</v>
      </c>
      <c r="D6" s="151" t="s">
        <v>29</v>
      </c>
      <c r="E6" s="151" t="s">
        <v>29</v>
      </c>
      <c r="F6" s="151" t="s">
        <v>29</v>
      </c>
      <c r="G6" s="151" t="s">
        <v>29</v>
      </c>
      <c r="H6" s="151" t="s">
        <v>29</v>
      </c>
      <c r="J6" s="140"/>
    </row>
    <row r="7" spans="1:14" ht="30" customHeight="1">
      <c r="A7" s="121">
        <v>1</v>
      </c>
      <c r="B7" s="121" t="s">
        <v>30</v>
      </c>
      <c r="C7" s="122">
        <v>48951428667.690697</v>
      </c>
      <c r="D7" s="122">
        <v>224514272538.772</v>
      </c>
      <c r="E7" s="122">
        <v>2353834602.1890001</v>
      </c>
      <c r="F7" s="122">
        <v>105360000000</v>
      </c>
      <c r="G7" s="123">
        <v>78595939385.576996</v>
      </c>
      <c r="H7" s="122">
        <f>SUM(C7:G7)</f>
        <v>459775475194.229</v>
      </c>
      <c r="I7" s="137"/>
      <c r="J7" s="140"/>
    </row>
    <row r="8" spans="1:14" ht="30" customHeight="1">
      <c r="A8" s="121">
        <v>2</v>
      </c>
      <c r="B8" s="121" t="s">
        <v>31</v>
      </c>
      <c r="C8" s="122">
        <v>24828818792.723999</v>
      </c>
      <c r="D8" s="122">
        <v>113876639374.25999</v>
      </c>
      <c r="E8" s="124">
        <v>7846115340.6300001</v>
      </c>
      <c r="F8" s="122">
        <v>53440000000</v>
      </c>
      <c r="G8" s="122">
        <v>261986464618.59</v>
      </c>
      <c r="H8" s="122">
        <f>SUM(C8:G8)</f>
        <v>461978038126.20398</v>
      </c>
      <c r="I8" s="137"/>
      <c r="J8" s="137"/>
    </row>
    <row r="9" spans="1:14" ht="30" customHeight="1">
      <c r="A9" s="121">
        <v>3</v>
      </c>
      <c r="B9" s="121" t="s">
        <v>32</v>
      </c>
      <c r="C9" s="124">
        <v>19141978560.258701</v>
      </c>
      <c r="D9" s="124">
        <v>87794115685.245102</v>
      </c>
      <c r="E9" s="124">
        <v>5492280738.441</v>
      </c>
      <c r="F9" s="124">
        <v>41200000000</v>
      </c>
      <c r="G9" s="122">
        <v>183390525233.013</v>
      </c>
      <c r="H9" s="122">
        <f t="shared" ref="H9:H21" si="0">SUM(C9:G9)</f>
        <v>337018900216.95801</v>
      </c>
      <c r="I9" s="140"/>
      <c r="J9" s="137"/>
    </row>
    <row r="10" spans="1:14" ht="30" customHeight="1">
      <c r="A10" s="121">
        <v>4</v>
      </c>
      <c r="B10" s="121" t="s">
        <v>33</v>
      </c>
      <c r="C10" s="122">
        <v>49591207918.696602</v>
      </c>
      <c r="D10" s="124">
        <v>46006652677.212502</v>
      </c>
      <c r="E10" s="124">
        <v>0</v>
      </c>
      <c r="F10" s="122">
        <v>0</v>
      </c>
      <c r="G10" s="124">
        <v>0</v>
      </c>
      <c r="H10" s="122">
        <f t="shared" si="0"/>
        <v>95597860595.909103</v>
      </c>
      <c r="I10" s="137"/>
      <c r="J10" s="137"/>
    </row>
    <row r="11" spans="1:14" ht="30" customHeight="1">
      <c r="A11" s="121">
        <v>5</v>
      </c>
      <c r="B11" s="121" t="s">
        <v>34</v>
      </c>
      <c r="C11" s="122">
        <v>18480323886.049999</v>
      </c>
      <c r="D11" s="124">
        <v>0</v>
      </c>
      <c r="E11" s="124">
        <v>0</v>
      </c>
      <c r="F11" s="122">
        <v>0</v>
      </c>
      <c r="G11" s="124">
        <v>2394283645.4299998</v>
      </c>
      <c r="H11" s="122">
        <f t="shared" si="0"/>
        <v>20874607531.48</v>
      </c>
      <c r="I11" s="141"/>
      <c r="J11" s="137"/>
    </row>
    <row r="12" spans="1:14" ht="30" customHeight="1">
      <c r="A12" s="121">
        <v>6</v>
      </c>
      <c r="B12" s="125" t="s">
        <v>35</v>
      </c>
      <c r="C12" s="122">
        <v>34367795627.379997</v>
      </c>
      <c r="D12" s="124">
        <v>0</v>
      </c>
      <c r="E12" s="124">
        <v>653842945.04999995</v>
      </c>
      <c r="F12" s="122">
        <v>0</v>
      </c>
      <c r="G12" s="122">
        <v>20113144585.75</v>
      </c>
      <c r="H12" s="122">
        <f t="shared" si="0"/>
        <v>55134783158.18</v>
      </c>
    </row>
    <row r="13" spans="1:14" ht="30" customHeight="1">
      <c r="A13" s="121">
        <v>7</v>
      </c>
      <c r="B13" s="125" t="s">
        <v>36</v>
      </c>
      <c r="C13" s="122">
        <v>16102897232.120001</v>
      </c>
      <c r="D13" s="124">
        <v>0</v>
      </c>
      <c r="E13" s="124">
        <v>0</v>
      </c>
      <c r="F13" s="122">
        <v>0</v>
      </c>
      <c r="G13" s="122">
        <v>0</v>
      </c>
      <c r="H13" s="122">
        <f t="shared" si="0"/>
        <v>16102897232.120001</v>
      </c>
      <c r="I13" s="140"/>
      <c r="J13" s="142"/>
      <c r="K13" s="140"/>
      <c r="L13" s="140"/>
      <c r="M13" s="140"/>
      <c r="N13" s="137"/>
    </row>
    <row r="14" spans="1:14" ht="30" customHeight="1">
      <c r="A14" s="121">
        <v>8</v>
      </c>
      <c r="B14" s="125" t="s">
        <v>37</v>
      </c>
      <c r="C14" s="122">
        <v>28559675587.119999</v>
      </c>
      <c r="D14" s="122">
        <v>0</v>
      </c>
      <c r="E14" s="124">
        <v>0</v>
      </c>
      <c r="F14" s="122">
        <v>0</v>
      </c>
      <c r="G14" s="122">
        <v>0</v>
      </c>
      <c r="H14" s="122">
        <f t="shared" si="0"/>
        <v>28559675587.119999</v>
      </c>
      <c r="J14" s="142"/>
      <c r="K14" s="140"/>
      <c r="L14" s="140"/>
    </row>
    <row r="15" spans="1:14" ht="63">
      <c r="A15" s="121">
        <v>10</v>
      </c>
      <c r="B15" s="125" t="s">
        <v>38</v>
      </c>
      <c r="C15" s="124">
        <v>200000000000</v>
      </c>
      <c r="D15" s="124">
        <v>0</v>
      </c>
      <c r="E15" s="124">
        <v>0</v>
      </c>
      <c r="F15" s="122">
        <v>0</v>
      </c>
      <c r="G15" s="122">
        <v>0</v>
      </c>
      <c r="H15" s="122">
        <f t="shared" si="0"/>
        <v>200000000000</v>
      </c>
      <c r="J15" s="142"/>
      <c r="K15" s="140"/>
      <c r="L15" s="140"/>
    </row>
    <row r="16" spans="1:14" ht="42">
      <c r="A16" s="121">
        <v>11</v>
      </c>
      <c r="B16" s="125" t="s">
        <v>39</v>
      </c>
      <c r="C16" s="124">
        <v>18163078852.380001</v>
      </c>
      <c r="D16" s="124">
        <v>0</v>
      </c>
      <c r="E16" s="124">
        <v>0</v>
      </c>
      <c r="F16" s="122">
        <v>0</v>
      </c>
      <c r="G16" s="122">
        <v>0</v>
      </c>
      <c r="H16" s="122">
        <f t="shared" si="0"/>
        <v>18163078852.380001</v>
      </c>
      <c r="J16" s="142"/>
      <c r="K16" s="140"/>
      <c r="L16" s="140"/>
    </row>
    <row r="17" spans="1:12" ht="42.75" customHeight="1">
      <c r="A17" s="121">
        <v>12</v>
      </c>
      <c r="B17" s="125" t="s">
        <v>40</v>
      </c>
      <c r="C17" s="124"/>
      <c r="D17" s="124">
        <v>0</v>
      </c>
      <c r="E17" s="124">
        <v>0</v>
      </c>
      <c r="F17" s="122">
        <v>0</v>
      </c>
      <c r="G17" s="122">
        <v>16205348326.9</v>
      </c>
      <c r="H17" s="122">
        <f t="shared" si="0"/>
        <v>16205348326.9</v>
      </c>
      <c r="J17" s="128"/>
      <c r="K17" s="140"/>
      <c r="L17" s="140"/>
    </row>
    <row r="18" spans="1:12" ht="82.2" customHeight="1">
      <c r="A18" s="121">
        <v>13</v>
      </c>
      <c r="B18" s="125" t="s">
        <v>41</v>
      </c>
      <c r="C18" s="124">
        <v>1628009921.02</v>
      </c>
      <c r="D18" s="124">
        <v>0</v>
      </c>
      <c r="E18" s="124">
        <v>0</v>
      </c>
      <c r="F18" s="122">
        <v>0</v>
      </c>
      <c r="G18" s="122">
        <v>0</v>
      </c>
      <c r="H18" s="122">
        <f t="shared" si="0"/>
        <v>1628009921.02</v>
      </c>
      <c r="J18" s="143"/>
      <c r="K18" s="140"/>
      <c r="L18" s="140"/>
    </row>
    <row r="19" spans="1:12" ht="42.75" customHeight="1">
      <c r="A19" s="121">
        <v>14</v>
      </c>
      <c r="B19" s="125" t="s">
        <v>42</v>
      </c>
      <c r="C19" s="124">
        <v>865000000000</v>
      </c>
      <c r="D19" s="124">
        <v>0</v>
      </c>
      <c r="E19" s="124">
        <v>0</v>
      </c>
      <c r="F19" s="122">
        <v>0</v>
      </c>
      <c r="G19" s="124">
        <v>0</v>
      </c>
      <c r="H19" s="122">
        <f t="shared" si="0"/>
        <v>865000000000</v>
      </c>
      <c r="I19" s="129"/>
    </row>
    <row r="20" spans="1:12" ht="42.75" customHeight="1">
      <c r="A20" s="121">
        <v>15</v>
      </c>
      <c r="B20" s="125" t="s">
        <v>43</v>
      </c>
      <c r="C20" s="124">
        <v>7851363477.6300001</v>
      </c>
      <c r="D20" s="124">
        <v>0</v>
      </c>
      <c r="E20" s="124">
        <v>0</v>
      </c>
      <c r="F20" s="122">
        <v>0</v>
      </c>
      <c r="G20" s="124">
        <v>0</v>
      </c>
      <c r="H20" s="122">
        <f t="shared" si="0"/>
        <v>7851363477.6300001</v>
      </c>
      <c r="I20" s="129"/>
    </row>
    <row r="21" spans="1:12" ht="42.75" customHeight="1">
      <c r="A21" s="121">
        <v>16</v>
      </c>
      <c r="B21" s="125" t="s">
        <v>44</v>
      </c>
      <c r="C21" s="124">
        <v>100000000000</v>
      </c>
      <c r="D21" s="124">
        <v>0</v>
      </c>
      <c r="E21" s="124">
        <v>0</v>
      </c>
      <c r="F21" s="122">
        <v>0</v>
      </c>
      <c r="G21" s="124">
        <v>0</v>
      </c>
      <c r="H21" s="122">
        <f t="shared" si="0"/>
        <v>100000000000</v>
      </c>
      <c r="I21" s="129"/>
    </row>
    <row r="22" spans="1:12" ht="30" customHeight="1">
      <c r="A22" s="121"/>
      <c r="B22" s="126" t="s">
        <v>45</v>
      </c>
      <c r="C22" s="124">
        <f t="shared" ref="C22:H22" si="1">SUM(C7:C21)</f>
        <v>1432666578523.0701</v>
      </c>
      <c r="D22" s="124">
        <f t="shared" si="1"/>
        <v>472191680275.48999</v>
      </c>
      <c r="E22" s="124">
        <f t="shared" si="1"/>
        <v>16346073626.309999</v>
      </c>
      <c r="F22" s="124">
        <f t="shared" si="1"/>
        <v>200000000000</v>
      </c>
      <c r="G22" s="124">
        <f t="shared" si="1"/>
        <v>562685705795.26001</v>
      </c>
      <c r="H22" s="124">
        <f t="shared" si="1"/>
        <v>2683890038220.1299</v>
      </c>
    </row>
    <row r="23" spans="1:12" ht="50.25" customHeight="1">
      <c r="B23" s="127"/>
      <c r="C23" s="128"/>
      <c r="D23" s="128"/>
      <c r="E23" s="128"/>
      <c r="F23" s="128"/>
      <c r="G23" s="129"/>
      <c r="I23" s="137"/>
    </row>
    <row r="24" spans="1:12" ht="35.1" customHeight="1">
      <c r="A24" s="159" t="s">
        <v>46</v>
      </c>
      <c r="B24" s="159"/>
      <c r="C24" s="159"/>
      <c r="D24" s="159"/>
      <c r="E24" s="159"/>
      <c r="F24" s="159"/>
      <c r="G24" s="159"/>
      <c r="H24" s="159"/>
      <c r="I24" s="159"/>
      <c r="J24" s="159"/>
    </row>
    <row r="25" spans="1:12" ht="42.9" customHeight="1">
      <c r="A25" s="160" t="s">
        <v>47</v>
      </c>
      <c r="B25" s="161"/>
      <c r="C25" s="161"/>
      <c r="D25" s="161"/>
      <c r="E25" s="161"/>
      <c r="F25" s="161"/>
      <c r="G25" s="161"/>
      <c r="H25" s="161"/>
      <c r="I25" s="161"/>
      <c r="J25" s="161"/>
    </row>
    <row r="26" spans="1:12" ht="30" customHeight="1">
      <c r="A26" s="1">
        <v>0</v>
      </c>
      <c r="B26" s="1">
        <v>1</v>
      </c>
      <c r="C26" s="1">
        <v>2</v>
      </c>
      <c r="D26" s="1">
        <v>3</v>
      </c>
      <c r="E26" s="1" t="s">
        <v>48</v>
      </c>
      <c r="F26" s="1">
        <v>5</v>
      </c>
      <c r="G26" s="1">
        <v>6</v>
      </c>
      <c r="H26" s="1">
        <v>7</v>
      </c>
      <c r="I26" s="1">
        <v>8</v>
      </c>
      <c r="J26" s="1" t="s">
        <v>49</v>
      </c>
      <c r="K26" s="30"/>
      <c r="L26" s="30"/>
    </row>
    <row r="27" spans="1:12" ht="108" customHeight="1">
      <c r="A27" s="126" t="s">
        <v>21</v>
      </c>
      <c r="B27" s="126" t="s">
        <v>22</v>
      </c>
      <c r="C27" s="130" t="s">
        <v>50</v>
      </c>
      <c r="D27" s="126" t="s">
        <v>51</v>
      </c>
      <c r="E27" s="126" t="s">
        <v>52</v>
      </c>
      <c r="F27" s="131" t="s">
        <v>26</v>
      </c>
      <c r="G27" s="120" t="s">
        <v>24</v>
      </c>
      <c r="H27" s="120" t="s">
        <v>25</v>
      </c>
      <c r="I27" s="117" t="s">
        <v>27</v>
      </c>
      <c r="J27" s="117" t="s">
        <v>28</v>
      </c>
      <c r="K27" s="144"/>
      <c r="L27" s="144"/>
    </row>
    <row r="28" spans="1:12" ht="22.8">
      <c r="A28" s="121"/>
      <c r="B28" s="121"/>
      <c r="C28" s="151" t="s">
        <v>29</v>
      </c>
      <c r="D28" s="151" t="s">
        <v>29</v>
      </c>
      <c r="E28" s="151" t="s">
        <v>29</v>
      </c>
      <c r="F28" s="151" t="s">
        <v>29</v>
      </c>
      <c r="G28" s="152" t="s">
        <v>29</v>
      </c>
      <c r="H28" s="151" t="s">
        <v>29</v>
      </c>
      <c r="I28" s="151" t="s">
        <v>29</v>
      </c>
      <c r="J28" s="151" t="s">
        <v>29</v>
      </c>
      <c r="K28" s="139"/>
      <c r="L28" s="139"/>
    </row>
    <row r="29" spans="1:12" ht="20.25" customHeight="1">
      <c r="A29" s="121">
        <v>1</v>
      </c>
      <c r="B29" s="121" t="s">
        <v>53</v>
      </c>
      <c r="C29" s="132">
        <v>45067279620.026604</v>
      </c>
      <c r="D29" s="132">
        <v>-104825685502.87</v>
      </c>
      <c r="E29" s="133">
        <f>C29+D29</f>
        <v>-59758405882.843399</v>
      </c>
      <c r="F29" s="132">
        <v>97000000000</v>
      </c>
      <c r="G29" s="134">
        <v>206699738385.16501</v>
      </c>
      <c r="H29" s="133">
        <v>2196912295.3764</v>
      </c>
      <c r="I29" s="133">
        <v>73356210093.210007</v>
      </c>
      <c r="J29" s="133">
        <f>E29+G29+H29+I29+F29</f>
        <v>319494454890.90802</v>
      </c>
      <c r="K29" s="145"/>
    </row>
    <row r="30" spans="1:12" ht="20.25" customHeight="1">
      <c r="A30" s="121">
        <v>2</v>
      </c>
      <c r="B30" s="121" t="s">
        <v>54</v>
      </c>
      <c r="C30" s="132">
        <v>929222260.20669997</v>
      </c>
      <c r="D30" s="132">
        <v>0</v>
      </c>
      <c r="E30" s="133">
        <f>C30+D30</f>
        <v>929222260.20669997</v>
      </c>
      <c r="F30" s="132">
        <v>2000000000</v>
      </c>
      <c r="G30" s="134">
        <v>4261850275.9828</v>
      </c>
      <c r="H30" s="133">
        <v>0</v>
      </c>
      <c r="I30" s="133">
        <v>0</v>
      </c>
      <c r="J30" s="133">
        <f t="shared" ref="J30:J33" si="2">E30+G30+H30+I30+F30</f>
        <v>7191072536.1894999</v>
      </c>
      <c r="K30" s="145"/>
      <c r="L30" s="145"/>
    </row>
    <row r="31" spans="1:12" ht="20.25" customHeight="1">
      <c r="A31" s="121">
        <v>3</v>
      </c>
      <c r="B31" s="121" t="s">
        <v>55</v>
      </c>
      <c r="C31" s="132">
        <v>464611130.10339999</v>
      </c>
      <c r="D31" s="132">
        <v>0</v>
      </c>
      <c r="E31" s="133">
        <f>C31+D31</f>
        <v>464611130.10339999</v>
      </c>
      <c r="F31" s="132">
        <v>1000000000</v>
      </c>
      <c r="G31" s="134">
        <v>2130925137.9914</v>
      </c>
      <c r="H31" s="133">
        <v>0</v>
      </c>
      <c r="I31" s="133">
        <v>0</v>
      </c>
      <c r="J31" s="133">
        <f t="shared" si="2"/>
        <v>3595536268.0948</v>
      </c>
      <c r="K31" s="145"/>
      <c r="L31" s="145"/>
    </row>
    <row r="32" spans="1:12" ht="42">
      <c r="A32" s="121">
        <v>4</v>
      </c>
      <c r="B32" s="125" t="s">
        <v>56</v>
      </c>
      <c r="C32" s="132">
        <v>1561093397.1473</v>
      </c>
      <c r="D32" s="132">
        <v>0</v>
      </c>
      <c r="E32" s="133">
        <f>C32+D32</f>
        <v>1561093397.1473</v>
      </c>
      <c r="F32" s="132">
        <v>3360000000</v>
      </c>
      <c r="G32" s="133">
        <v>7159908463.6511002</v>
      </c>
      <c r="H32" s="133">
        <v>0</v>
      </c>
      <c r="I32" s="133">
        <v>0</v>
      </c>
      <c r="J32" s="133">
        <f t="shared" si="2"/>
        <v>12081001860.798401</v>
      </c>
      <c r="K32" s="145"/>
      <c r="L32" s="145"/>
    </row>
    <row r="33" spans="1:12" ht="21" customHeight="1">
      <c r="A33" s="121">
        <v>5</v>
      </c>
      <c r="B33" s="121" t="s">
        <v>57</v>
      </c>
      <c r="C33" s="133">
        <v>929222260.20669997</v>
      </c>
      <c r="D33" s="133">
        <v>-248063295</v>
      </c>
      <c r="E33" s="133">
        <f>C33+D33</f>
        <v>681158965.20669997</v>
      </c>
      <c r="F33" s="132">
        <v>2000000000</v>
      </c>
      <c r="G33" s="134">
        <v>4261850275.9828</v>
      </c>
      <c r="H33" s="133">
        <v>156922306.81259999</v>
      </c>
      <c r="I33" s="133">
        <v>5239729292.3699999</v>
      </c>
      <c r="J33" s="133">
        <f t="shared" si="2"/>
        <v>12339660840.372101</v>
      </c>
      <c r="K33" s="145"/>
      <c r="L33" s="145"/>
    </row>
    <row r="34" spans="1:12" ht="36.75" customHeight="1">
      <c r="A34" s="121"/>
      <c r="B34" s="1" t="s">
        <v>28</v>
      </c>
      <c r="C34" s="135">
        <f>SUM(C29:C33)</f>
        <v>48951428667.690697</v>
      </c>
      <c r="D34" s="135">
        <f t="shared" ref="D34:J34" si="3">SUM(D29:D33)</f>
        <v>-105073748797.87</v>
      </c>
      <c r="E34" s="135">
        <f t="shared" si="3"/>
        <v>-56122320130.179298</v>
      </c>
      <c r="F34" s="135">
        <f t="shared" si="3"/>
        <v>105360000000</v>
      </c>
      <c r="G34" s="135">
        <f t="shared" si="3"/>
        <v>224514272538.77301</v>
      </c>
      <c r="H34" s="135">
        <f t="shared" si="3"/>
        <v>2353834602.1890001</v>
      </c>
      <c r="I34" s="135">
        <f t="shared" si="3"/>
        <v>78595939385.580002</v>
      </c>
      <c r="J34" s="135">
        <f t="shared" si="3"/>
        <v>354701726396.36298</v>
      </c>
      <c r="K34" s="146"/>
      <c r="L34" s="146"/>
    </row>
    <row r="36" spans="1:12" ht="12.75" hidden="1" customHeight="1">
      <c r="A36" s="162" t="s">
        <v>58</v>
      </c>
      <c r="B36" s="162"/>
      <c r="C36" s="162"/>
    </row>
    <row r="37" spans="1:12">
      <c r="A37" s="163"/>
      <c r="B37" s="163"/>
      <c r="C37" s="163"/>
      <c r="G37" s="129"/>
      <c r="I37" s="129"/>
      <c r="J37" s="137"/>
    </row>
    <row r="38" spans="1:12" ht="42.75" customHeight="1">
      <c r="B38" s="136"/>
      <c r="C38" s="136"/>
      <c r="E38" s="129"/>
      <c r="F38" s="129"/>
      <c r="G38" s="129"/>
      <c r="H38" s="137"/>
      <c r="I38" s="137"/>
      <c r="J38" s="137"/>
    </row>
    <row r="39" spans="1:12">
      <c r="B39" s="136"/>
      <c r="C39" s="136"/>
      <c r="G39" s="129"/>
    </row>
    <row r="40" spans="1:12">
      <c r="B40" s="138"/>
      <c r="C40" s="136"/>
      <c r="I40" s="129"/>
    </row>
    <row r="41" spans="1:12" ht="22.8">
      <c r="A41" s="164" t="s">
        <v>59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</row>
    <row r="42" spans="1:12" ht="35.25" customHeight="1">
      <c r="A42" s="164" t="s">
        <v>60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</row>
    <row r="43" spans="1:12" ht="30.75" customHeight="1">
      <c r="A43" s="164" t="s">
        <v>61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</row>
    <row r="44" spans="1:12" ht="22.8">
      <c r="A44" s="164" t="s">
        <v>62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</row>
  </sheetData>
  <mergeCells count="12">
    <mergeCell ref="A43:L43"/>
    <mergeCell ref="A44:L44"/>
    <mergeCell ref="A25:J25"/>
    <mergeCell ref="A36:C36"/>
    <mergeCell ref="A37:C37"/>
    <mergeCell ref="A41:L41"/>
    <mergeCell ref="A42:L42"/>
    <mergeCell ref="A1:H1"/>
    <mergeCell ref="A2:H2"/>
    <mergeCell ref="A3:H3"/>
    <mergeCell ref="A4:H4"/>
    <mergeCell ref="A24:J24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O45" workbookViewId="0">
      <selection activeCell="V47" sqref="V47"/>
    </sheetView>
  </sheetViews>
  <sheetFormatPr defaultColWidth="8.88671875" defaultRowHeight="13.2"/>
  <cols>
    <col min="1" max="1" width="4.109375" style="14" customWidth="1"/>
    <col min="2" max="2" width="22.44140625" style="14" customWidth="1"/>
    <col min="3" max="3" width="7.44140625" style="14" customWidth="1"/>
    <col min="4" max="4" width="25.5546875" style="14" customWidth="1"/>
    <col min="5" max="5" width="23.6640625" style="14" customWidth="1"/>
    <col min="6" max="6" width="28.33203125" style="14" customWidth="1"/>
    <col min="7" max="7" width="21.33203125" style="14" customWidth="1"/>
    <col min="8" max="8" width="24.44140625" style="14" customWidth="1"/>
    <col min="9" max="9" width="22.6640625" style="14" customWidth="1"/>
    <col min="10" max="13" width="25.5546875" style="14" customWidth="1"/>
    <col min="14" max="19" width="22" style="14" customWidth="1"/>
    <col min="20" max="20" width="28" style="14" customWidth="1"/>
    <col min="21" max="21" width="29.44140625" style="14" customWidth="1"/>
    <col min="22" max="22" width="6.44140625" style="14" customWidth="1"/>
    <col min="23" max="23" width="8.88671875" style="14"/>
    <col min="24" max="24" width="16.33203125" style="14" customWidth="1"/>
    <col min="25" max="25" width="16.88671875" style="14" customWidth="1"/>
    <col min="26" max="26" width="21" style="14" customWidth="1"/>
    <col min="27" max="27" width="8.88671875" style="14"/>
    <col min="28" max="28" width="17.44140625" style="14" customWidth="1"/>
    <col min="29" max="29" width="12.33203125" style="14" customWidth="1"/>
    <col min="30" max="30" width="17.88671875" style="14" customWidth="1"/>
    <col min="31" max="32" width="8.88671875" style="14"/>
    <col min="33" max="33" width="17.88671875" style="14" customWidth="1"/>
    <col min="34" max="34" width="16.33203125" style="14" customWidth="1"/>
    <col min="35" max="35" width="17.88671875" style="14" customWidth="1"/>
    <col min="36" max="16384" width="8.88671875" style="14"/>
  </cols>
  <sheetData>
    <row r="1" spans="1:35" ht="22.8">
      <c r="A1" s="165" t="s">
        <v>63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1:35" ht="24.6">
      <c r="A2" s="166" t="s">
        <v>64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</row>
    <row r="3" spans="1:35" ht="18" customHeight="1">
      <c r="A3" s="167" t="s">
        <v>65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</row>
    <row r="4" spans="1:35" ht="17.399999999999999">
      <c r="A4" s="168" t="s">
        <v>66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</row>
    <row r="5" spans="1:35" ht="20.399999999999999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35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67</v>
      </c>
      <c r="G6" s="7">
        <v>7</v>
      </c>
      <c r="H6" s="7">
        <v>8</v>
      </c>
      <c r="I6" s="7">
        <v>9</v>
      </c>
      <c r="J6" s="7" t="s">
        <v>68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>
        <v>19</v>
      </c>
      <c r="T6" s="7" t="s">
        <v>69</v>
      </c>
      <c r="U6" s="7" t="s">
        <v>70</v>
      </c>
      <c r="V6" s="101"/>
    </row>
    <row r="7" spans="1:35" ht="12.75" customHeight="1">
      <c r="A7" s="173" t="s">
        <v>21</v>
      </c>
      <c r="B7" s="173" t="s">
        <v>22</v>
      </c>
      <c r="C7" s="173" t="s">
        <v>71</v>
      </c>
      <c r="D7" s="173" t="s">
        <v>72</v>
      </c>
      <c r="E7" s="173" t="s">
        <v>73</v>
      </c>
      <c r="F7" s="173" t="s">
        <v>74</v>
      </c>
      <c r="G7" s="169" t="s">
        <v>75</v>
      </c>
      <c r="H7" s="170"/>
      <c r="I7" s="171"/>
      <c r="J7" s="173" t="s">
        <v>52</v>
      </c>
      <c r="K7" s="175" t="s">
        <v>76</v>
      </c>
      <c r="L7" s="175" t="s">
        <v>26</v>
      </c>
      <c r="M7" s="173" t="s">
        <v>25</v>
      </c>
      <c r="N7" s="173" t="s">
        <v>77</v>
      </c>
      <c r="O7" s="173" t="s">
        <v>78</v>
      </c>
      <c r="P7" s="173" t="s">
        <v>79</v>
      </c>
      <c r="Q7" s="173" t="s">
        <v>80</v>
      </c>
      <c r="R7" s="173" t="s">
        <v>81</v>
      </c>
      <c r="S7" s="173" t="s">
        <v>82</v>
      </c>
      <c r="T7" s="173" t="s">
        <v>83</v>
      </c>
      <c r="U7" s="173" t="s">
        <v>84</v>
      </c>
      <c r="V7" s="177" t="s">
        <v>21</v>
      </c>
    </row>
    <row r="8" spans="1:35" ht="50.25" customHeight="1">
      <c r="A8" s="174"/>
      <c r="B8" s="174"/>
      <c r="C8" s="174"/>
      <c r="D8" s="174"/>
      <c r="E8" s="174"/>
      <c r="F8" s="174"/>
      <c r="G8" s="100" t="s">
        <v>85</v>
      </c>
      <c r="H8" s="100" t="s">
        <v>86</v>
      </c>
      <c r="I8" s="100" t="s">
        <v>87</v>
      </c>
      <c r="J8" s="174"/>
      <c r="K8" s="176"/>
      <c r="L8" s="176"/>
      <c r="M8" s="174"/>
      <c r="N8" s="174"/>
      <c r="O8" s="174"/>
      <c r="P8" s="174"/>
      <c r="Q8" s="174"/>
      <c r="R8" s="174"/>
      <c r="S8" s="174"/>
      <c r="T8" s="174"/>
      <c r="U8" s="174"/>
      <c r="V8" s="178"/>
    </row>
    <row r="9" spans="1:35" ht="21" customHeight="1">
      <c r="A9" s="101"/>
      <c r="B9" s="101"/>
      <c r="C9" s="101"/>
      <c r="D9" s="153" t="s">
        <v>29</v>
      </c>
      <c r="E9" s="153" t="s">
        <v>29</v>
      </c>
      <c r="F9" s="153" t="s">
        <v>29</v>
      </c>
      <c r="G9" s="153" t="s">
        <v>29</v>
      </c>
      <c r="H9" s="153" t="s">
        <v>29</v>
      </c>
      <c r="I9" s="153" t="s">
        <v>29</v>
      </c>
      <c r="J9" s="153" t="s">
        <v>29</v>
      </c>
      <c r="K9" s="153" t="s">
        <v>29</v>
      </c>
      <c r="L9" s="153" t="s">
        <v>29</v>
      </c>
      <c r="M9" s="153" t="s">
        <v>29</v>
      </c>
      <c r="N9" s="153" t="s">
        <v>29</v>
      </c>
      <c r="O9" s="153" t="s">
        <v>29</v>
      </c>
      <c r="P9" s="153" t="s">
        <v>29</v>
      </c>
      <c r="Q9" s="153" t="s">
        <v>29</v>
      </c>
      <c r="R9" s="153" t="s">
        <v>29</v>
      </c>
      <c r="S9" s="153" t="s">
        <v>29</v>
      </c>
      <c r="T9" s="153" t="s">
        <v>29</v>
      </c>
      <c r="U9" s="153" t="s">
        <v>29</v>
      </c>
      <c r="V9" s="101"/>
    </row>
    <row r="10" spans="1:35" ht="30" customHeight="1">
      <c r="A10" s="101">
        <v>1</v>
      </c>
      <c r="B10" s="102" t="s">
        <v>88</v>
      </c>
      <c r="C10" s="103">
        <v>17</v>
      </c>
      <c r="D10" s="104">
        <v>596585516.77769995</v>
      </c>
      <c r="E10" s="104">
        <v>375550370.62279999</v>
      </c>
      <c r="F10" s="105">
        <f>D10+E10</f>
        <v>972135887.40050006</v>
      </c>
      <c r="G10" s="104">
        <v>303193201.19</v>
      </c>
      <c r="H10" s="104">
        <v>0</v>
      </c>
      <c r="I10" s="104">
        <f>520508571.1-H10-G10</f>
        <v>217315369.91</v>
      </c>
      <c r="J10" s="104">
        <f>F10-G10-H10-I10</f>
        <v>451627316.30049998</v>
      </c>
      <c r="K10" s="104">
        <v>3237754251.0917001</v>
      </c>
      <c r="L10" s="104">
        <v>1284053433.3412001</v>
      </c>
      <c r="M10" s="104">
        <v>200182972.66749999</v>
      </c>
      <c r="N10" s="104">
        <v>127851526.7932</v>
      </c>
      <c r="O10" s="104">
        <f>N10/2</f>
        <v>63925763.396600001</v>
      </c>
      <c r="P10" s="104">
        <f>N10-O10</f>
        <v>63925763.396600001</v>
      </c>
      <c r="Q10" s="104">
        <v>5335614173.6962996</v>
      </c>
      <c r="R10" s="104">
        <v>0</v>
      </c>
      <c r="S10" s="104">
        <f>Q10-R10</f>
        <v>5335614173.6962996</v>
      </c>
      <c r="T10" s="115">
        <f>F10+K10+L10+M10+N10+Q10</f>
        <v>11157592244.9904</v>
      </c>
      <c r="U10" s="116">
        <f t="shared" ref="U10:U46" si="0">J10+K10+L10+M10+P10+S10</f>
        <v>10573157910.493799</v>
      </c>
      <c r="V10" s="101">
        <v>1</v>
      </c>
      <c r="AI10" s="97">
        <v>0</v>
      </c>
    </row>
    <row r="11" spans="1:35" ht="30" customHeight="1">
      <c r="A11" s="101">
        <v>2</v>
      </c>
      <c r="B11" s="102" t="s">
        <v>89</v>
      </c>
      <c r="C11" s="106">
        <v>21</v>
      </c>
      <c r="D11" s="104">
        <v>634664397.19749999</v>
      </c>
      <c r="E11" s="104">
        <v>0</v>
      </c>
      <c r="F11" s="105">
        <f t="shared" ref="F11:F46" si="1">D11+E11</f>
        <v>634664397.19749999</v>
      </c>
      <c r="G11" s="104">
        <v>577884966.25</v>
      </c>
      <c r="H11" s="104">
        <v>0</v>
      </c>
      <c r="I11" s="104">
        <f>910518956.58-H11-G11</f>
        <v>332633990.32999998</v>
      </c>
      <c r="J11" s="104">
        <f t="shared" ref="J11:J46" si="2">F11-G11-H11-I11</f>
        <v>-275854559.38249999</v>
      </c>
      <c r="K11" s="104">
        <v>2910869392.8120999</v>
      </c>
      <c r="L11" s="104">
        <v>1366012039.0493</v>
      </c>
      <c r="M11" s="104">
        <v>177791915.88429999</v>
      </c>
      <c r="N11" s="104">
        <v>136012038.34310001</v>
      </c>
      <c r="O11" s="104">
        <v>0</v>
      </c>
      <c r="P11" s="104">
        <f t="shared" ref="P11:P45" si="3">N11-O11</f>
        <v>136012038.34310001</v>
      </c>
      <c r="Q11" s="104">
        <v>5720645748.6849003</v>
      </c>
      <c r="R11" s="104">
        <v>0</v>
      </c>
      <c r="S11" s="104">
        <f t="shared" ref="S11:S46" si="4">Q11-R11</f>
        <v>5720645748.6849003</v>
      </c>
      <c r="T11" s="115">
        <f t="shared" ref="T11:T46" si="5">F11+K11+L11+M11+N11+Q11</f>
        <v>10945995531.971201</v>
      </c>
      <c r="U11" s="116">
        <f t="shared" si="0"/>
        <v>10035476575.391199</v>
      </c>
      <c r="V11" s="101">
        <v>2</v>
      </c>
      <c r="AI11" s="97">
        <v>0</v>
      </c>
    </row>
    <row r="12" spans="1:35" ht="30" customHeight="1">
      <c r="A12" s="101">
        <v>3</v>
      </c>
      <c r="B12" s="102" t="s">
        <v>90</v>
      </c>
      <c r="C12" s="106">
        <v>31</v>
      </c>
      <c r="D12" s="104">
        <v>640562283.56299996</v>
      </c>
      <c r="E12" s="104">
        <v>9034426303.1702995</v>
      </c>
      <c r="F12" s="105">
        <f t="shared" si="1"/>
        <v>9674988586.7332993</v>
      </c>
      <c r="G12" s="104">
        <v>293800264.88999999</v>
      </c>
      <c r="H12" s="104">
        <v>0</v>
      </c>
      <c r="I12" s="104">
        <f>1689372873.87-H12-G12</f>
        <v>1395572608.98</v>
      </c>
      <c r="J12" s="104">
        <f t="shared" si="2"/>
        <v>7985615712.8633003</v>
      </c>
      <c r="K12" s="104">
        <v>11950732513.592899</v>
      </c>
      <c r="L12" s="104">
        <v>1378706281.5746</v>
      </c>
      <c r="M12" s="104">
        <v>195085564.75240001</v>
      </c>
      <c r="N12" s="104">
        <v>137275987.52630001</v>
      </c>
      <c r="O12" s="104">
        <f>N12/2</f>
        <v>68637993.763150007</v>
      </c>
      <c r="P12" s="104">
        <f t="shared" si="3"/>
        <v>68637993.763150007</v>
      </c>
      <c r="Q12" s="104">
        <v>6374775404.0064001</v>
      </c>
      <c r="R12" s="104">
        <v>0</v>
      </c>
      <c r="S12" s="104">
        <f t="shared" si="4"/>
        <v>6374775404.0064001</v>
      </c>
      <c r="T12" s="115">
        <f t="shared" si="5"/>
        <v>29711564338.185902</v>
      </c>
      <c r="U12" s="116">
        <f t="shared" si="0"/>
        <v>27953553470.5527</v>
      </c>
      <c r="V12" s="101">
        <v>3</v>
      </c>
      <c r="AI12" s="97">
        <v>0</v>
      </c>
    </row>
    <row r="13" spans="1:35" ht="30" customHeight="1">
      <c r="A13" s="101">
        <v>4</v>
      </c>
      <c r="B13" s="102" t="s">
        <v>91</v>
      </c>
      <c r="C13" s="106">
        <v>21</v>
      </c>
      <c r="D13" s="104">
        <v>633475428.16770005</v>
      </c>
      <c r="E13" s="104">
        <v>435029302.68169999</v>
      </c>
      <c r="F13" s="105">
        <f t="shared" si="1"/>
        <v>1068504730.8494</v>
      </c>
      <c r="G13" s="104">
        <v>347616373.43000001</v>
      </c>
      <c r="H13" s="104">
        <v>0</v>
      </c>
      <c r="I13" s="104">
        <f>386157355.55-H13-G13</f>
        <v>38540982.119999997</v>
      </c>
      <c r="J13" s="104">
        <f t="shared" si="2"/>
        <v>682347375.29939997</v>
      </c>
      <c r="K13" s="104">
        <v>3448118411.9945998</v>
      </c>
      <c r="L13" s="104">
        <v>1363452976.3132</v>
      </c>
      <c r="M13" s="104">
        <v>249172811.83050001</v>
      </c>
      <c r="N13" s="104">
        <v>135757235.80180001</v>
      </c>
      <c r="O13" s="104">
        <v>0</v>
      </c>
      <c r="P13" s="104">
        <f t="shared" si="3"/>
        <v>135757235.80180001</v>
      </c>
      <c r="Q13" s="104">
        <v>6692213243.3572998</v>
      </c>
      <c r="R13" s="104">
        <v>0</v>
      </c>
      <c r="S13" s="104">
        <f t="shared" si="4"/>
        <v>6692213243.3572998</v>
      </c>
      <c r="T13" s="115">
        <f t="shared" si="5"/>
        <v>12957219410.146799</v>
      </c>
      <c r="U13" s="116">
        <f t="shared" si="0"/>
        <v>12571062054.5968</v>
      </c>
      <c r="V13" s="101">
        <v>4</v>
      </c>
      <c r="AI13" s="97">
        <v>0</v>
      </c>
    </row>
    <row r="14" spans="1:35" ht="30" customHeight="1">
      <c r="A14" s="101">
        <v>5</v>
      </c>
      <c r="B14" s="102" t="s">
        <v>92</v>
      </c>
      <c r="C14" s="106">
        <v>20</v>
      </c>
      <c r="D14" s="104">
        <v>762092164.00230002</v>
      </c>
      <c r="E14" s="104">
        <v>0</v>
      </c>
      <c r="F14" s="105">
        <f t="shared" si="1"/>
        <v>762092164.00230002</v>
      </c>
      <c r="G14" s="104">
        <v>985211388.38</v>
      </c>
      <c r="H14" s="104">
        <v>958822872.39999998</v>
      </c>
      <c r="I14" s="104">
        <f>3177288018.38-H14-G14</f>
        <v>1233253757.5999999</v>
      </c>
      <c r="J14" s="104">
        <f t="shared" si="2"/>
        <v>-2415195854.3776999</v>
      </c>
      <c r="K14" s="104">
        <v>3495313057.5591002</v>
      </c>
      <c r="L14" s="104">
        <v>1640279611.5381999</v>
      </c>
      <c r="M14" s="104">
        <v>200472827.55919999</v>
      </c>
      <c r="N14" s="104">
        <v>163320503.0704</v>
      </c>
      <c r="O14" s="104">
        <v>0</v>
      </c>
      <c r="P14" s="104">
        <f t="shared" si="3"/>
        <v>163320503.0704</v>
      </c>
      <c r="Q14" s="104">
        <v>6588414473.8100004</v>
      </c>
      <c r="R14" s="104">
        <v>0</v>
      </c>
      <c r="S14" s="104">
        <f t="shared" si="4"/>
        <v>6588414473.8100004</v>
      </c>
      <c r="T14" s="115">
        <f t="shared" si="5"/>
        <v>12849892637.5392</v>
      </c>
      <c r="U14" s="116">
        <f t="shared" si="0"/>
        <v>9672604619.1592007</v>
      </c>
      <c r="V14" s="101">
        <v>5</v>
      </c>
      <c r="AI14" s="97">
        <v>0</v>
      </c>
    </row>
    <row r="15" spans="1:35" ht="30" customHeight="1">
      <c r="A15" s="101">
        <v>6</v>
      </c>
      <c r="B15" s="102" t="s">
        <v>93</v>
      </c>
      <c r="C15" s="106">
        <v>8</v>
      </c>
      <c r="D15" s="104">
        <v>563731590.19449997</v>
      </c>
      <c r="E15" s="104">
        <v>9099414943.4417992</v>
      </c>
      <c r="F15" s="105">
        <f t="shared" si="1"/>
        <v>9663146533.6362991</v>
      </c>
      <c r="G15" s="104">
        <v>216917726.78999999</v>
      </c>
      <c r="H15" s="104">
        <v>0</v>
      </c>
      <c r="I15" s="104">
        <f>1313142590.83-H15-G15</f>
        <v>1096224864.04</v>
      </c>
      <c r="J15" s="104">
        <f t="shared" si="2"/>
        <v>8350003942.8063002</v>
      </c>
      <c r="K15" s="104">
        <v>10270439656.7162</v>
      </c>
      <c r="L15" s="104">
        <v>1213340692.1807001</v>
      </c>
      <c r="M15" s="104">
        <v>148379370.09799999</v>
      </c>
      <c r="N15" s="104">
        <v>120810751.3188</v>
      </c>
      <c r="O15" s="104">
        <f t="shared" ref="O15:O21" si="6">N15/2</f>
        <v>60405375.659400001</v>
      </c>
      <c r="P15" s="104">
        <f t="shared" si="3"/>
        <v>60405375.659400001</v>
      </c>
      <c r="Q15" s="104">
        <v>4797987395.7579002</v>
      </c>
      <c r="R15" s="104">
        <v>0</v>
      </c>
      <c r="S15" s="104">
        <f t="shared" si="4"/>
        <v>4797987395.7579002</v>
      </c>
      <c r="T15" s="115">
        <f t="shared" si="5"/>
        <v>26214104399.707901</v>
      </c>
      <c r="U15" s="116">
        <f t="shared" si="0"/>
        <v>24840556433.218498</v>
      </c>
      <c r="V15" s="101">
        <v>6</v>
      </c>
      <c r="AI15" s="97">
        <v>0</v>
      </c>
    </row>
    <row r="16" spans="1:35" ht="30" customHeight="1">
      <c r="A16" s="101">
        <v>7</v>
      </c>
      <c r="B16" s="102" t="s">
        <v>94</v>
      </c>
      <c r="C16" s="106">
        <v>23</v>
      </c>
      <c r="D16" s="104">
        <v>714510668.46280003</v>
      </c>
      <c r="E16" s="104">
        <v>0</v>
      </c>
      <c r="F16" s="105">
        <f t="shared" si="1"/>
        <v>714510668.46280003</v>
      </c>
      <c r="G16" s="104">
        <v>138858826.68000001</v>
      </c>
      <c r="H16" s="104">
        <v>0</v>
      </c>
      <c r="I16" s="104">
        <f>328213331.85-H16-G16</f>
        <v>189354505.16999999</v>
      </c>
      <c r="J16" s="104">
        <f t="shared" si="2"/>
        <v>386297336.6128</v>
      </c>
      <c r="K16" s="104">
        <v>3277081942.5928001</v>
      </c>
      <c r="L16" s="104">
        <v>1537868170.1056001</v>
      </c>
      <c r="M16" s="104">
        <v>196176278.7353</v>
      </c>
      <c r="N16" s="104">
        <v>153123529.32449999</v>
      </c>
      <c r="O16" s="104">
        <f t="shared" si="6"/>
        <v>76561764.662249997</v>
      </c>
      <c r="P16" s="104">
        <f t="shared" si="3"/>
        <v>76561764.662249997</v>
      </c>
      <c r="Q16" s="104">
        <v>6164195179.6492996</v>
      </c>
      <c r="R16" s="104">
        <v>0</v>
      </c>
      <c r="S16" s="104">
        <f t="shared" si="4"/>
        <v>6164195179.6492996</v>
      </c>
      <c r="T16" s="115">
        <f t="shared" si="5"/>
        <v>12042955768.8703</v>
      </c>
      <c r="U16" s="116">
        <f t="shared" si="0"/>
        <v>11638180672.358</v>
      </c>
      <c r="V16" s="101">
        <v>7</v>
      </c>
      <c r="AI16" s="97">
        <v>0</v>
      </c>
    </row>
    <row r="17" spans="1:35" ht="30" customHeight="1">
      <c r="A17" s="101">
        <v>8</v>
      </c>
      <c r="B17" s="102" t="s">
        <v>95</v>
      </c>
      <c r="C17" s="106">
        <v>27</v>
      </c>
      <c r="D17" s="104">
        <v>791575421.26370001</v>
      </c>
      <c r="E17" s="104">
        <v>0</v>
      </c>
      <c r="F17" s="105">
        <f t="shared" si="1"/>
        <v>791575421.26370001</v>
      </c>
      <c r="G17" s="104">
        <v>107482517.42</v>
      </c>
      <c r="H17" s="104">
        <v>0</v>
      </c>
      <c r="I17" s="104">
        <f>215762865.92-H17-G17</f>
        <v>108280348.5</v>
      </c>
      <c r="J17" s="104">
        <f t="shared" si="2"/>
        <v>575812555.34370005</v>
      </c>
      <c r="K17" s="104">
        <v>3630537140.6234999</v>
      </c>
      <c r="L17" s="104">
        <v>1703737534.4142001</v>
      </c>
      <c r="M17" s="104">
        <v>199173722.68130001</v>
      </c>
      <c r="N17" s="104">
        <v>169638925.7437</v>
      </c>
      <c r="O17" s="104">
        <v>0</v>
      </c>
      <c r="P17" s="104">
        <f t="shared" si="3"/>
        <v>169638925.7437</v>
      </c>
      <c r="Q17" s="104">
        <v>6498790087.8962002</v>
      </c>
      <c r="R17" s="104">
        <v>0</v>
      </c>
      <c r="S17" s="104">
        <f t="shared" si="4"/>
        <v>6498790087.8962002</v>
      </c>
      <c r="T17" s="115">
        <f t="shared" si="5"/>
        <v>12993452832.622601</v>
      </c>
      <c r="U17" s="116">
        <f t="shared" si="0"/>
        <v>12777689966.7026</v>
      </c>
      <c r="V17" s="101">
        <v>8</v>
      </c>
      <c r="AI17" s="97">
        <v>0</v>
      </c>
    </row>
    <row r="18" spans="1:35" ht="30" customHeight="1">
      <c r="A18" s="101">
        <v>9</v>
      </c>
      <c r="B18" s="102" t="s">
        <v>96</v>
      </c>
      <c r="C18" s="106">
        <v>18</v>
      </c>
      <c r="D18" s="104">
        <v>640671525.93060005</v>
      </c>
      <c r="E18" s="104">
        <v>0</v>
      </c>
      <c r="F18" s="105">
        <f t="shared" si="1"/>
        <v>640671525.93060005</v>
      </c>
      <c r="G18" s="104">
        <v>1271173815.95</v>
      </c>
      <c r="H18" s="104">
        <v>541305066.39999998</v>
      </c>
      <c r="I18" s="104">
        <f>2257467925.64-H18-G18</f>
        <v>444989043.29000002</v>
      </c>
      <c r="J18" s="104">
        <f t="shared" si="2"/>
        <v>-1616796399.7093999</v>
      </c>
      <c r="K18" s="104">
        <v>2938420910.1855998</v>
      </c>
      <c r="L18" s="104">
        <v>1378941408.029</v>
      </c>
      <c r="M18" s="104">
        <v>175345172.2252</v>
      </c>
      <c r="N18" s="104">
        <v>137299398.76100001</v>
      </c>
      <c r="O18" s="104">
        <f t="shared" si="6"/>
        <v>68649699.380500004</v>
      </c>
      <c r="P18" s="104">
        <f t="shared" si="3"/>
        <v>68649699.380500004</v>
      </c>
      <c r="Q18" s="104">
        <v>5338490926.2624998</v>
      </c>
      <c r="R18" s="104">
        <v>0</v>
      </c>
      <c r="S18" s="104">
        <f t="shared" si="4"/>
        <v>5338490926.2624998</v>
      </c>
      <c r="T18" s="115">
        <f t="shared" si="5"/>
        <v>10609169341.3939</v>
      </c>
      <c r="U18" s="116">
        <f t="shared" si="0"/>
        <v>8283051716.3733997</v>
      </c>
      <c r="V18" s="101">
        <v>9</v>
      </c>
      <c r="AI18" s="97">
        <v>0</v>
      </c>
    </row>
    <row r="19" spans="1:35" ht="30" customHeight="1">
      <c r="A19" s="101">
        <v>10</v>
      </c>
      <c r="B19" s="102" t="s">
        <v>97</v>
      </c>
      <c r="C19" s="106">
        <v>25</v>
      </c>
      <c r="D19" s="104">
        <v>646899474.2464</v>
      </c>
      <c r="E19" s="104">
        <v>14573966313.901899</v>
      </c>
      <c r="F19" s="105">
        <f t="shared" si="1"/>
        <v>15220865788.1483</v>
      </c>
      <c r="G19" s="104">
        <v>180550545.78999999</v>
      </c>
      <c r="H19" s="104">
        <v>0</v>
      </c>
      <c r="I19" s="104">
        <f>2560878598.46-H19-G19</f>
        <v>2380328052.6700001</v>
      </c>
      <c r="J19" s="104">
        <f t="shared" si="2"/>
        <v>12659987189.688299</v>
      </c>
      <c r="K19" s="104">
        <v>18865504428.715698</v>
      </c>
      <c r="L19" s="104">
        <v>1392346055.2967999</v>
      </c>
      <c r="M19" s="104">
        <v>252058485.48550001</v>
      </c>
      <c r="N19" s="104">
        <v>138634082.0185</v>
      </c>
      <c r="O19" s="104">
        <f t="shared" si="6"/>
        <v>69317041.00925</v>
      </c>
      <c r="P19" s="104">
        <f t="shared" si="3"/>
        <v>69317041.00925</v>
      </c>
      <c r="Q19" s="104">
        <v>6592355500.2206001</v>
      </c>
      <c r="R19" s="104">
        <v>0</v>
      </c>
      <c r="S19" s="104">
        <f t="shared" si="4"/>
        <v>6592355500.2206001</v>
      </c>
      <c r="T19" s="115">
        <f t="shared" si="5"/>
        <v>42461764339.885399</v>
      </c>
      <c r="U19" s="116">
        <f t="shared" si="0"/>
        <v>39831568700.416199</v>
      </c>
      <c r="V19" s="101">
        <v>10</v>
      </c>
      <c r="AI19" s="97">
        <v>0</v>
      </c>
    </row>
    <row r="20" spans="1:35" ht="30" customHeight="1">
      <c r="A20" s="101">
        <v>11</v>
      </c>
      <c r="B20" s="102" t="s">
        <v>98</v>
      </c>
      <c r="C20" s="106">
        <v>13</v>
      </c>
      <c r="D20" s="104">
        <v>569990747.09420002</v>
      </c>
      <c r="E20" s="104">
        <v>0</v>
      </c>
      <c r="F20" s="105">
        <f t="shared" si="1"/>
        <v>569990747.09420002</v>
      </c>
      <c r="G20" s="104">
        <v>391322556.68000001</v>
      </c>
      <c r="H20" s="104">
        <v>0</v>
      </c>
      <c r="I20" s="104">
        <f>795233328.94-H20-G20</f>
        <v>403910772.25999999</v>
      </c>
      <c r="J20" s="104">
        <f t="shared" si="2"/>
        <v>-225242581.84580001</v>
      </c>
      <c r="K20" s="104">
        <v>2614245618.9857998</v>
      </c>
      <c r="L20" s="104">
        <v>1226812510.8570001</v>
      </c>
      <c r="M20" s="104">
        <v>156552578.0253</v>
      </c>
      <c r="N20" s="104">
        <v>122152122.74590001</v>
      </c>
      <c r="O20" s="104">
        <v>0</v>
      </c>
      <c r="P20" s="104">
        <f t="shared" si="3"/>
        <v>122152122.74590001</v>
      </c>
      <c r="Q20" s="104">
        <v>5220699099.5221004</v>
      </c>
      <c r="R20" s="104">
        <v>0</v>
      </c>
      <c r="S20" s="104">
        <f t="shared" si="4"/>
        <v>5220699099.5221004</v>
      </c>
      <c r="T20" s="115">
        <f t="shared" si="5"/>
        <v>9910452677.2303009</v>
      </c>
      <c r="U20" s="116">
        <f t="shared" si="0"/>
        <v>9115219348.2903004</v>
      </c>
      <c r="V20" s="101">
        <v>11</v>
      </c>
      <c r="AI20" s="97">
        <v>0</v>
      </c>
    </row>
    <row r="21" spans="1:35" ht="30" customHeight="1">
      <c r="A21" s="101">
        <v>12</v>
      </c>
      <c r="B21" s="102" t="s">
        <v>99</v>
      </c>
      <c r="C21" s="106">
        <v>18</v>
      </c>
      <c r="D21" s="104">
        <v>595731682.79449999</v>
      </c>
      <c r="E21" s="104">
        <v>2362645246.7399998</v>
      </c>
      <c r="F21" s="105">
        <f t="shared" si="1"/>
        <v>2958376929.5345001</v>
      </c>
      <c r="G21" s="104">
        <v>980208514.03999996</v>
      </c>
      <c r="H21" s="104">
        <v>510923032.41000003</v>
      </c>
      <c r="I21" s="104">
        <f>1648474644.19-H21-G21</f>
        <v>157343097.74000001</v>
      </c>
      <c r="J21" s="104">
        <f t="shared" si="2"/>
        <v>1309902285.3445001</v>
      </c>
      <c r="K21" s="104">
        <v>3918763823.4699001</v>
      </c>
      <c r="L21" s="104">
        <v>1282215694.3635001</v>
      </c>
      <c r="M21" s="104">
        <v>229552749.123</v>
      </c>
      <c r="N21" s="104">
        <v>127668545.5183</v>
      </c>
      <c r="O21" s="104">
        <f t="shared" si="6"/>
        <v>63834272.759149998</v>
      </c>
      <c r="P21" s="104">
        <f t="shared" si="3"/>
        <v>63834272.759149998</v>
      </c>
      <c r="Q21" s="104">
        <v>6066490642.3254995</v>
      </c>
      <c r="R21" s="104">
        <v>0</v>
      </c>
      <c r="S21" s="104">
        <f t="shared" si="4"/>
        <v>6066490642.3254995</v>
      </c>
      <c r="T21" s="115">
        <f t="shared" si="5"/>
        <v>14583068384.3347</v>
      </c>
      <c r="U21" s="116">
        <f t="shared" si="0"/>
        <v>12870759467.3855</v>
      </c>
      <c r="V21" s="101">
        <v>12</v>
      </c>
      <c r="AI21" s="97">
        <v>0</v>
      </c>
    </row>
    <row r="22" spans="1:35" ht="30" customHeight="1">
      <c r="A22" s="101">
        <v>13</v>
      </c>
      <c r="B22" s="102" t="s">
        <v>100</v>
      </c>
      <c r="C22" s="106">
        <v>16</v>
      </c>
      <c r="D22" s="104">
        <v>569669104.63740003</v>
      </c>
      <c r="E22" s="104">
        <v>0</v>
      </c>
      <c r="F22" s="105">
        <f t="shared" si="1"/>
        <v>569669104.63740003</v>
      </c>
      <c r="G22" s="104">
        <v>503155133.39999998</v>
      </c>
      <c r="H22" s="104">
        <v>345000000</v>
      </c>
      <c r="I22" s="104">
        <f>1320598136.05-H22-G22</f>
        <v>472443002.64999998</v>
      </c>
      <c r="J22" s="104">
        <f t="shared" si="2"/>
        <v>-750929031.41260004</v>
      </c>
      <c r="K22" s="104">
        <v>2612770415.4169002</v>
      </c>
      <c r="L22" s="104">
        <v>1226120227.7066</v>
      </c>
      <c r="M22" s="104">
        <v>169611480.7119</v>
      </c>
      <c r="N22" s="104">
        <v>122083193.0149</v>
      </c>
      <c r="O22" s="104">
        <v>0</v>
      </c>
      <c r="P22" s="104">
        <f t="shared" si="3"/>
        <v>122083193.0149</v>
      </c>
      <c r="Q22" s="104">
        <v>5202257041.6671</v>
      </c>
      <c r="R22" s="104">
        <v>0</v>
      </c>
      <c r="S22" s="104">
        <f t="shared" si="4"/>
        <v>5202257041.6671</v>
      </c>
      <c r="T22" s="115">
        <f t="shared" si="5"/>
        <v>9902511463.1548004</v>
      </c>
      <c r="U22" s="116">
        <f t="shared" si="0"/>
        <v>8581913327.1048002</v>
      </c>
      <c r="V22" s="101">
        <v>13</v>
      </c>
      <c r="AI22" s="97">
        <v>0</v>
      </c>
    </row>
    <row r="23" spans="1:35" ht="30" customHeight="1">
      <c r="A23" s="101">
        <v>14</v>
      </c>
      <c r="B23" s="102" t="s">
        <v>101</v>
      </c>
      <c r="C23" s="106">
        <v>17</v>
      </c>
      <c r="D23" s="104">
        <v>640726820.20899999</v>
      </c>
      <c r="E23" s="104">
        <v>0</v>
      </c>
      <c r="F23" s="105">
        <f t="shared" si="1"/>
        <v>640726820.20899999</v>
      </c>
      <c r="G23" s="104">
        <v>456084001.43000001</v>
      </c>
      <c r="H23" s="104">
        <v>0</v>
      </c>
      <c r="I23" s="104">
        <f>534728313.77-H23-G23</f>
        <v>78644312.340000004</v>
      </c>
      <c r="J23" s="104">
        <f t="shared" si="2"/>
        <v>105998506.439</v>
      </c>
      <c r="K23" s="104">
        <v>2938674515.7522001</v>
      </c>
      <c r="L23" s="104">
        <v>1379060419.9828</v>
      </c>
      <c r="M23" s="104">
        <v>201769320.59299999</v>
      </c>
      <c r="N23" s="104">
        <v>137311248.6261</v>
      </c>
      <c r="O23" s="104">
        <v>0</v>
      </c>
      <c r="P23" s="104">
        <f t="shared" si="3"/>
        <v>137311248.6261</v>
      </c>
      <c r="Q23" s="104">
        <v>5580533637.4822998</v>
      </c>
      <c r="R23" s="104">
        <v>0</v>
      </c>
      <c r="S23" s="104">
        <f t="shared" si="4"/>
        <v>5580533637.4822998</v>
      </c>
      <c r="T23" s="115">
        <f t="shared" si="5"/>
        <v>10878075962.645399</v>
      </c>
      <c r="U23" s="116">
        <f t="shared" si="0"/>
        <v>10343347648.875401</v>
      </c>
      <c r="V23" s="101">
        <v>14</v>
      </c>
      <c r="AI23" s="97">
        <v>0</v>
      </c>
    </row>
    <row r="24" spans="1:35" ht="30" customHeight="1">
      <c r="A24" s="101">
        <v>15</v>
      </c>
      <c r="B24" s="102" t="s">
        <v>102</v>
      </c>
      <c r="C24" s="106">
        <v>11</v>
      </c>
      <c r="D24" s="104">
        <v>600111035.5115</v>
      </c>
      <c r="E24" s="104">
        <v>0</v>
      </c>
      <c r="F24" s="105">
        <f t="shared" si="1"/>
        <v>600111035.5115</v>
      </c>
      <c r="G24" s="104">
        <v>320142025.44</v>
      </c>
      <c r="H24" s="104">
        <v>638494476.51999998</v>
      </c>
      <c r="I24" s="104">
        <f>1301488156.6-H24-G24</f>
        <v>342851654.63999999</v>
      </c>
      <c r="J24" s="104">
        <f t="shared" si="2"/>
        <v>-701377121.08850002</v>
      </c>
      <c r="K24" s="104">
        <v>2752391426.5075002</v>
      </c>
      <c r="L24" s="104">
        <v>1291641539.8355999</v>
      </c>
      <c r="M24" s="104">
        <v>157961467.37830001</v>
      </c>
      <c r="N24" s="104">
        <v>128607064.66670001</v>
      </c>
      <c r="O24" s="104">
        <v>128607064.66670001</v>
      </c>
      <c r="P24" s="104">
        <f t="shared" si="3"/>
        <v>0</v>
      </c>
      <c r="Q24" s="104">
        <v>5111668636.2117004</v>
      </c>
      <c r="R24" s="104">
        <v>0</v>
      </c>
      <c r="S24" s="104">
        <f t="shared" si="4"/>
        <v>5111668636.2117004</v>
      </c>
      <c r="T24" s="115">
        <f t="shared" si="5"/>
        <v>10042381170.1113</v>
      </c>
      <c r="U24" s="116">
        <f t="shared" si="0"/>
        <v>8612285948.8446007</v>
      </c>
      <c r="V24" s="101">
        <v>15</v>
      </c>
      <c r="AI24" s="97">
        <v>0</v>
      </c>
    </row>
    <row r="25" spans="1:35" ht="30" customHeight="1">
      <c r="A25" s="101">
        <v>16</v>
      </c>
      <c r="B25" s="102" t="s">
        <v>103</v>
      </c>
      <c r="C25" s="106">
        <v>27</v>
      </c>
      <c r="D25" s="104">
        <v>662417198.51750004</v>
      </c>
      <c r="E25" s="104">
        <v>604457311.36150002</v>
      </c>
      <c r="F25" s="105">
        <f t="shared" si="1"/>
        <v>1266874509.8789999</v>
      </c>
      <c r="G25" s="104">
        <v>267698102.90000001</v>
      </c>
      <c r="H25" s="104">
        <v>0</v>
      </c>
      <c r="I25" s="104">
        <f>1729141813.93-H25-G25</f>
        <v>1461443711.03</v>
      </c>
      <c r="J25" s="104">
        <f t="shared" si="2"/>
        <v>-462267304.051</v>
      </c>
      <c r="K25" s="104">
        <v>3887354657.4724998</v>
      </c>
      <c r="L25" s="104">
        <v>1425745436.5548</v>
      </c>
      <c r="M25" s="104">
        <v>210755155.89809999</v>
      </c>
      <c r="N25" s="104">
        <v>141959614.8795</v>
      </c>
      <c r="O25" s="104">
        <f t="shared" ref="O25" si="7">N25/2</f>
        <v>70979807.439750001</v>
      </c>
      <c r="P25" s="104">
        <f t="shared" si="3"/>
        <v>70979807.439750001</v>
      </c>
      <c r="Q25" s="104">
        <v>5898790173.7080002</v>
      </c>
      <c r="R25" s="104">
        <v>0</v>
      </c>
      <c r="S25" s="104">
        <f t="shared" si="4"/>
        <v>5898790173.7080002</v>
      </c>
      <c r="T25" s="115">
        <f t="shared" si="5"/>
        <v>12831479548.391899</v>
      </c>
      <c r="U25" s="116">
        <f t="shared" si="0"/>
        <v>11031357927.0221</v>
      </c>
      <c r="V25" s="101">
        <v>16</v>
      </c>
      <c r="AI25" s="97">
        <v>0</v>
      </c>
    </row>
    <row r="26" spans="1:35" ht="30" customHeight="1">
      <c r="A26" s="101">
        <v>17</v>
      </c>
      <c r="B26" s="102" t="s">
        <v>104</v>
      </c>
      <c r="C26" s="106">
        <v>27</v>
      </c>
      <c r="D26" s="104">
        <v>712491145.61319995</v>
      </c>
      <c r="E26" s="104">
        <v>0</v>
      </c>
      <c r="F26" s="105">
        <f t="shared" si="1"/>
        <v>712491145.61319995</v>
      </c>
      <c r="G26" s="104">
        <v>128870127.70999999</v>
      </c>
      <c r="H26" s="104">
        <v>0</v>
      </c>
      <c r="I26" s="104">
        <f>202121144.08-H26-G26</f>
        <v>73251016.370000005</v>
      </c>
      <c r="J26" s="104">
        <f t="shared" si="2"/>
        <v>510370001.53320003</v>
      </c>
      <c r="K26" s="104">
        <v>3267819461.0711002</v>
      </c>
      <c r="L26" s="104">
        <v>1533521475.1629</v>
      </c>
      <c r="M26" s="104">
        <v>191293096.76199999</v>
      </c>
      <c r="N26" s="104">
        <v>152690734.57429999</v>
      </c>
      <c r="O26" s="104">
        <v>0</v>
      </c>
      <c r="P26" s="104">
        <f t="shared" si="3"/>
        <v>152690734.57429999</v>
      </c>
      <c r="Q26" s="104">
        <v>6228781144.0043001</v>
      </c>
      <c r="R26" s="104">
        <v>0</v>
      </c>
      <c r="S26" s="104">
        <f t="shared" si="4"/>
        <v>6228781144.0043001</v>
      </c>
      <c r="T26" s="115">
        <f t="shared" si="5"/>
        <v>12086597057.187799</v>
      </c>
      <c r="U26" s="116">
        <f t="shared" si="0"/>
        <v>11884475913.1078</v>
      </c>
      <c r="V26" s="101">
        <v>17</v>
      </c>
      <c r="AI26" s="97">
        <v>0</v>
      </c>
    </row>
    <row r="27" spans="1:35" ht="30" customHeight="1">
      <c r="A27" s="101">
        <v>18</v>
      </c>
      <c r="B27" s="102" t="s">
        <v>105</v>
      </c>
      <c r="C27" s="106">
        <v>23</v>
      </c>
      <c r="D27" s="104">
        <v>834766247.24549997</v>
      </c>
      <c r="E27" s="104">
        <v>0</v>
      </c>
      <c r="F27" s="105">
        <f t="shared" si="1"/>
        <v>834766247.24549997</v>
      </c>
      <c r="G27" s="104">
        <v>3521762504.8299999</v>
      </c>
      <c r="H27" s="104">
        <v>0</v>
      </c>
      <c r="I27" s="104">
        <f>3957946772.07-H27-G27</f>
        <v>436184267.24000001</v>
      </c>
      <c r="J27" s="104">
        <f t="shared" si="2"/>
        <v>-3123180524.8245001</v>
      </c>
      <c r="K27" s="104">
        <v>3828630580.1736999</v>
      </c>
      <c r="L27" s="104">
        <v>1796698772.7130001</v>
      </c>
      <c r="M27" s="104">
        <v>255919420.11289999</v>
      </c>
      <c r="N27" s="104">
        <v>178894955.08059999</v>
      </c>
      <c r="O27" s="104">
        <v>178894955.08059999</v>
      </c>
      <c r="P27" s="104">
        <f t="shared" si="3"/>
        <v>0</v>
      </c>
      <c r="Q27" s="104">
        <v>7289849034.6374998</v>
      </c>
      <c r="R27" s="104">
        <v>0</v>
      </c>
      <c r="S27" s="104">
        <f t="shared" si="4"/>
        <v>7289849034.6374998</v>
      </c>
      <c r="T27" s="115">
        <f t="shared" si="5"/>
        <v>14184759009.9632</v>
      </c>
      <c r="U27" s="116">
        <f t="shared" si="0"/>
        <v>10047917282.812599</v>
      </c>
      <c r="V27" s="101">
        <v>18</v>
      </c>
      <c r="AI27" s="97">
        <v>0</v>
      </c>
    </row>
    <row r="28" spans="1:35" ht="30" customHeight="1">
      <c r="A28" s="101">
        <v>19</v>
      </c>
      <c r="B28" s="102" t="s">
        <v>106</v>
      </c>
      <c r="C28" s="106">
        <v>44</v>
      </c>
      <c r="D28" s="104">
        <v>1010577476.7151999</v>
      </c>
      <c r="E28" s="104">
        <v>0</v>
      </c>
      <c r="F28" s="105">
        <f t="shared" si="1"/>
        <v>1010577476.7151999</v>
      </c>
      <c r="G28" s="104">
        <v>369299267.26999998</v>
      </c>
      <c r="H28" s="104">
        <v>292615190</v>
      </c>
      <c r="I28" s="104">
        <f>1030726096.49-H28-G28</f>
        <v>368811639.22000003</v>
      </c>
      <c r="J28" s="104">
        <f t="shared" si="2"/>
        <v>-20148619.774800099</v>
      </c>
      <c r="K28" s="104">
        <v>4634983558.2754002</v>
      </c>
      <c r="L28" s="104">
        <v>2175103890.6243</v>
      </c>
      <c r="M28" s="104">
        <v>326744528.68180001</v>
      </c>
      <c r="N28" s="104">
        <v>216572259.4786</v>
      </c>
      <c r="O28" s="104">
        <v>0</v>
      </c>
      <c r="P28" s="104">
        <f t="shared" si="3"/>
        <v>216572259.4786</v>
      </c>
      <c r="Q28" s="104">
        <v>9395314304.7262993</v>
      </c>
      <c r="R28" s="104">
        <v>0</v>
      </c>
      <c r="S28" s="104">
        <f t="shared" si="4"/>
        <v>9395314304.7262993</v>
      </c>
      <c r="T28" s="115">
        <f t="shared" si="5"/>
        <v>17759296018.501598</v>
      </c>
      <c r="U28" s="116">
        <f t="shared" si="0"/>
        <v>16728569922.0116</v>
      </c>
      <c r="V28" s="101">
        <v>19</v>
      </c>
      <c r="AI28" s="97">
        <v>0</v>
      </c>
    </row>
    <row r="29" spans="1:35" ht="30" customHeight="1">
      <c r="A29" s="101">
        <v>20</v>
      </c>
      <c r="B29" s="102" t="s">
        <v>107</v>
      </c>
      <c r="C29" s="106">
        <v>34</v>
      </c>
      <c r="D29" s="104">
        <v>783168783.46669996</v>
      </c>
      <c r="E29" s="104">
        <v>0</v>
      </c>
      <c r="F29" s="105">
        <f t="shared" si="1"/>
        <v>783168783.46669996</v>
      </c>
      <c r="G29" s="104">
        <v>350944659.62</v>
      </c>
      <c r="H29" s="104">
        <v>850000000</v>
      </c>
      <c r="I29" s="104">
        <f>1237410585.3-H29-G29</f>
        <v>36465925.679999903</v>
      </c>
      <c r="J29" s="104">
        <f t="shared" si="2"/>
        <v>-454241801.83329999</v>
      </c>
      <c r="K29" s="104">
        <v>3591980346.2470002</v>
      </c>
      <c r="L29" s="104">
        <v>1685643611.8792</v>
      </c>
      <c r="M29" s="104">
        <v>227380949.7304</v>
      </c>
      <c r="N29" s="104">
        <v>167837337.45950001</v>
      </c>
      <c r="O29" s="104">
        <v>0</v>
      </c>
      <c r="P29" s="104">
        <f t="shared" si="3"/>
        <v>167837337.45950001</v>
      </c>
      <c r="Q29" s="104">
        <v>7080912560.9375</v>
      </c>
      <c r="R29" s="104">
        <v>0</v>
      </c>
      <c r="S29" s="104">
        <f t="shared" si="4"/>
        <v>7080912560.9375</v>
      </c>
      <c r="T29" s="115">
        <f t="shared" si="5"/>
        <v>13536923589.720301</v>
      </c>
      <c r="U29" s="116">
        <f t="shared" si="0"/>
        <v>12299513004.4203</v>
      </c>
      <c r="V29" s="101">
        <v>20</v>
      </c>
      <c r="AI29" s="97">
        <v>0</v>
      </c>
    </row>
    <row r="30" spans="1:35" ht="30" customHeight="1">
      <c r="A30" s="101">
        <v>21</v>
      </c>
      <c r="B30" s="102" t="s">
        <v>108</v>
      </c>
      <c r="C30" s="106">
        <v>21</v>
      </c>
      <c r="D30" s="104">
        <v>672745892.26639998</v>
      </c>
      <c r="E30" s="104">
        <v>0</v>
      </c>
      <c r="F30" s="105">
        <f t="shared" si="1"/>
        <v>672745892.26639998</v>
      </c>
      <c r="G30" s="104">
        <v>185044904.16</v>
      </c>
      <c r="H30" s="104">
        <v>0</v>
      </c>
      <c r="I30" s="104">
        <f>252120881.9-H30-G30</f>
        <v>67075977.740000002</v>
      </c>
      <c r="J30" s="104">
        <f t="shared" si="2"/>
        <v>420625010.3664</v>
      </c>
      <c r="K30" s="104">
        <v>3085529037.9963002</v>
      </c>
      <c r="L30" s="104">
        <v>1447976272.365</v>
      </c>
      <c r="M30" s="104">
        <v>174411894.83309999</v>
      </c>
      <c r="N30" s="104">
        <v>144173110.22659999</v>
      </c>
      <c r="O30" s="104">
        <f t="shared" ref="O30:O32" si="8">N30/2</f>
        <v>72086555.113299996</v>
      </c>
      <c r="P30" s="104">
        <f t="shared" si="3"/>
        <v>72086555.113299996</v>
      </c>
      <c r="Q30" s="104">
        <v>5512471377.3919001</v>
      </c>
      <c r="R30" s="104">
        <v>0</v>
      </c>
      <c r="S30" s="104">
        <f t="shared" si="4"/>
        <v>5512471377.3919001</v>
      </c>
      <c r="T30" s="115">
        <f t="shared" si="5"/>
        <v>11037307585.0793</v>
      </c>
      <c r="U30" s="116">
        <f t="shared" si="0"/>
        <v>10713100148.066</v>
      </c>
      <c r="V30" s="101">
        <v>21</v>
      </c>
      <c r="AI30" s="97">
        <v>0</v>
      </c>
    </row>
    <row r="31" spans="1:35" ht="30" customHeight="1">
      <c r="A31" s="101">
        <v>22</v>
      </c>
      <c r="B31" s="102" t="s">
        <v>109</v>
      </c>
      <c r="C31" s="106">
        <v>21</v>
      </c>
      <c r="D31" s="104">
        <v>704161853.67270005</v>
      </c>
      <c r="E31" s="104">
        <v>0</v>
      </c>
      <c r="F31" s="105">
        <f t="shared" si="1"/>
        <v>704161853.67270005</v>
      </c>
      <c r="G31" s="104">
        <v>223300767.58000001</v>
      </c>
      <c r="H31" s="104">
        <v>94000000</v>
      </c>
      <c r="I31" s="104">
        <f>1858038779.6-H31-G31</f>
        <v>1540738012.02</v>
      </c>
      <c r="J31" s="104">
        <f t="shared" si="2"/>
        <v>-1153876925.9273</v>
      </c>
      <c r="K31" s="104">
        <v>3229617411.1714001</v>
      </c>
      <c r="L31" s="104">
        <v>1515594027.0222001</v>
      </c>
      <c r="M31" s="104">
        <v>182605263.64809999</v>
      </c>
      <c r="N31" s="104">
        <v>150905721.92860001</v>
      </c>
      <c r="O31" s="104">
        <f t="shared" si="8"/>
        <v>75452860.964300007</v>
      </c>
      <c r="P31" s="104">
        <f t="shared" si="3"/>
        <v>75452860.964300007</v>
      </c>
      <c r="Q31" s="104">
        <v>5613698211.2944002</v>
      </c>
      <c r="R31" s="104">
        <v>0</v>
      </c>
      <c r="S31" s="104">
        <f t="shared" si="4"/>
        <v>5613698211.2944002</v>
      </c>
      <c r="T31" s="115">
        <f t="shared" si="5"/>
        <v>11396582488.7374</v>
      </c>
      <c r="U31" s="116">
        <f t="shared" si="0"/>
        <v>9463090848.1730995</v>
      </c>
      <c r="V31" s="101">
        <v>22</v>
      </c>
      <c r="AI31" s="97">
        <v>0</v>
      </c>
    </row>
    <row r="32" spans="1:35" ht="30" customHeight="1">
      <c r="A32" s="101">
        <v>23</v>
      </c>
      <c r="B32" s="102" t="s">
        <v>110</v>
      </c>
      <c r="C32" s="106">
        <v>16</v>
      </c>
      <c r="D32" s="104">
        <v>567129299.60889995</v>
      </c>
      <c r="E32" s="104">
        <v>0</v>
      </c>
      <c r="F32" s="105">
        <f t="shared" si="1"/>
        <v>567129299.60889995</v>
      </c>
      <c r="G32" s="104">
        <v>180949931.77000001</v>
      </c>
      <c r="H32" s="104">
        <v>559212440.21000004</v>
      </c>
      <c r="I32" s="104">
        <f>986682982.73-H32-G32</f>
        <v>246520610.75</v>
      </c>
      <c r="J32" s="104">
        <f t="shared" si="2"/>
        <v>-419553683.12110001</v>
      </c>
      <c r="K32" s="104">
        <v>2601121675.1466999</v>
      </c>
      <c r="L32" s="104">
        <v>1220653709.8729</v>
      </c>
      <c r="M32" s="104">
        <v>174903781.5977</v>
      </c>
      <c r="N32" s="104">
        <v>121538898.95900001</v>
      </c>
      <c r="O32" s="104">
        <f t="shared" si="8"/>
        <v>60769449.479500003</v>
      </c>
      <c r="P32" s="104">
        <f t="shared" si="3"/>
        <v>60769449.479500003</v>
      </c>
      <c r="Q32" s="104">
        <v>5327706914.0163002</v>
      </c>
      <c r="R32" s="104">
        <v>0</v>
      </c>
      <c r="S32" s="104">
        <f t="shared" si="4"/>
        <v>5327706914.0163002</v>
      </c>
      <c r="T32" s="115">
        <f t="shared" si="5"/>
        <v>10013054279.2015</v>
      </c>
      <c r="U32" s="116">
        <f t="shared" si="0"/>
        <v>8965601846.9920006</v>
      </c>
      <c r="V32" s="101">
        <v>23</v>
      </c>
      <c r="AI32" s="97">
        <v>0</v>
      </c>
    </row>
    <row r="33" spans="1:35" ht="30" customHeight="1">
      <c r="A33" s="101">
        <v>24</v>
      </c>
      <c r="B33" s="102" t="s">
        <v>111</v>
      </c>
      <c r="C33" s="106">
        <v>20</v>
      </c>
      <c r="D33" s="104">
        <v>853498238.19760001</v>
      </c>
      <c r="E33" s="104">
        <v>0</v>
      </c>
      <c r="F33" s="105">
        <f t="shared" si="1"/>
        <v>853498238.19760001</v>
      </c>
      <c r="G33" s="104">
        <v>5215622571.0299997</v>
      </c>
      <c r="H33" s="104">
        <v>0</v>
      </c>
      <c r="I33" s="104">
        <f>5215622571.03-H33-G33</f>
        <v>0</v>
      </c>
      <c r="J33" s="104">
        <f t="shared" si="2"/>
        <v>-4362124332.8324003</v>
      </c>
      <c r="K33" s="104">
        <v>3914544299.8825002</v>
      </c>
      <c r="L33" s="104">
        <v>1837016340.9724</v>
      </c>
      <c r="M33" s="104">
        <v>740394335.01999998</v>
      </c>
      <c r="N33" s="104">
        <v>182909322.80450001</v>
      </c>
      <c r="O33" s="104">
        <v>0</v>
      </c>
      <c r="P33" s="104">
        <f t="shared" si="3"/>
        <v>182909322.80450001</v>
      </c>
      <c r="Q33" s="104">
        <v>41734688370.107498</v>
      </c>
      <c r="R33" s="104">
        <v>7667853446.5</v>
      </c>
      <c r="S33" s="104">
        <f t="shared" si="4"/>
        <v>34066834923.607498</v>
      </c>
      <c r="T33" s="115">
        <f t="shared" si="5"/>
        <v>49263050906.984497</v>
      </c>
      <c r="U33" s="116">
        <f t="shared" si="0"/>
        <v>36379574889.454498</v>
      </c>
      <c r="V33" s="101">
        <v>24</v>
      </c>
      <c r="AI33" s="97">
        <v>0</v>
      </c>
    </row>
    <row r="34" spans="1:35" ht="30" customHeight="1">
      <c r="A34" s="101">
        <v>25</v>
      </c>
      <c r="B34" s="102" t="s">
        <v>112</v>
      </c>
      <c r="C34" s="106">
        <v>13</v>
      </c>
      <c r="D34" s="104">
        <v>587547173.01670003</v>
      </c>
      <c r="E34" s="104">
        <v>0</v>
      </c>
      <c r="F34" s="105">
        <f t="shared" si="1"/>
        <v>587547173.01670003</v>
      </c>
      <c r="G34" s="104">
        <v>176651403.47999999</v>
      </c>
      <c r="H34" s="104">
        <v>0</v>
      </c>
      <c r="I34" s="104">
        <f>176651403.48-H34-G34</f>
        <v>0</v>
      </c>
      <c r="J34" s="104">
        <f t="shared" si="2"/>
        <v>410895769.53670001</v>
      </c>
      <c r="K34" s="104">
        <v>2694767644.6257</v>
      </c>
      <c r="L34" s="104">
        <v>1264599866.3139</v>
      </c>
      <c r="M34" s="104">
        <v>159255998.6027</v>
      </c>
      <c r="N34" s="104">
        <v>125914560.4788</v>
      </c>
      <c r="O34" s="104">
        <v>125914560.4788</v>
      </c>
      <c r="P34" s="104">
        <f t="shared" si="3"/>
        <v>0</v>
      </c>
      <c r="Q34" s="104">
        <v>4777814125.7905998</v>
      </c>
      <c r="R34" s="104">
        <v>0</v>
      </c>
      <c r="S34" s="104">
        <f t="shared" si="4"/>
        <v>4777814125.7905998</v>
      </c>
      <c r="T34" s="115">
        <f t="shared" si="5"/>
        <v>9609899368.8283997</v>
      </c>
      <c r="U34" s="116">
        <f t="shared" si="0"/>
        <v>9307333404.8696003</v>
      </c>
      <c r="V34" s="101">
        <v>25</v>
      </c>
      <c r="AI34" s="97">
        <v>0</v>
      </c>
    </row>
    <row r="35" spans="1:35" ht="30" customHeight="1">
      <c r="A35" s="101">
        <v>26</v>
      </c>
      <c r="B35" s="102" t="s">
        <v>113</v>
      </c>
      <c r="C35" s="106">
        <v>25</v>
      </c>
      <c r="D35" s="104">
        <v>754678183.77970004</v>
      </c>
      <c r="E35" s="104">
        <v>0</v>
      </c>
      <c r="F35" s="105">
        <f t="shared" si="1"/>
        <v>754678183.77970004</v>
      </c>
      <c r="G35" s="104">
        <v>293659460.60000002</v>
      </c>
      <c r="H35" s="104">
        <v>514281002.97000003</v>
      </c>
      <c r="I35" s="104">
        <f>1341930867.95-H35-G35</f>
        <v>533990404.38</v>
      </c>
      <c r="J35" s="104">
        <f t="shared" si="2"/>
        <v>-587252684.17030001</v>
      </c>
      <c r="K35" s="104">
        <v>3461309057.6475</v>
      </c>
      <c r="L35" s="104">
        <v>1624322223.2144001</v>
      </c>
      <c r="M35" s="104">
        <v>199097921.68439999</v>
      </c>
      <c r="N35" s="104">
        <v>161731646.71309999</v>
      </c>
      <c r="O35" s="104">
        <f t="shared" ref="O35:O37" si="9">N35/2</f>
        <v>80865823.356549993</v>
      </c>
      <c r="P35" s="104">
        <f t="shared" si="3"/>
        <v>80865823.356549993</v>
      </c>
      <c r="Q35" s="104">
        <v>6154466472.5579004</v>
      </c>
      <c r="R35" s="104">
        <v>0</v>
      </c>
      <c r="S35" s="104">
        <f t="shared" si="4"/>
        <v>6154466472.5579004</v>
      </c>
      <c r="T35" s="115">
        <f t="shared" si="5"/>
        <v>12355605505.597</v>
      </c>
      <c r="U35" s="116">
        <f t="shared" si="0"/>
        <v>10932808814.290501</v>
      </c>
      <c r="V35" s="101">
        <v>26</v>
      </c>
      <c r="AI35" s="97">
        <v>0</v>
      </c>
    </row>
    <row r="36" spans="1:35" ht="30" customHeight="1">
      <c r="A36" s="101">
        <v>27</v>
      </c>
      <c r="B36" s="102" t="s">
        <v>114</v>
      </c>
      <c r="C36" s="106">
        <v>20</v>
      </c>
      <c r="D36" s="104">
        <v>591910886.9073</v>
      </c>
      <c r="E36" s="104">
        <v>0</v>
      </c>
      <c r="F36" s="105">
        <f t="shared" si="1"/>
        <v>591910886.9073</v>
      </c>
      <c r="G36" s="104">
        <v>663748019.01999998</v>
      </c>
      <c r="H36" s="104">
        <v>500000000</v>
      </c>
      <c r="I36" s="104">
        <f>2775649915.14-H36-G36</f>
        <v>1611901896.1199999</v>
      </c>
      <c r="J36" s="104">
        <f t="shared" si="2"/>
        <v>-2183739028.2326999</v>
      </c>
      <c r="K36" s="104">
        <v>2714781688.6795998</v>
      </c>
      <c r="L36" s="104">
        <v>1273992051.7523</v>
      </c>
      <c r="M36" s="104">
        <v>247455482.41350001</v>
      </c>
      <c r="N36" s="104">
        <v>126849728.1418</v>
      </c>
      <c r="O36" s="104">
        <v>0</v>
      </c>
      <c r="P36" s="104">
        <f t="shared" si="3"/>
        <v>126849728.1418</v>
      </c>
      <c r="Q36" s="104">
        <v>5984192504.2743998</v>
      </c>
      <c r="R36" s="104">
        <v>0</v>
      </c>
      <c r="S36" s="104">
        <f t="shared" si="4"/>
        <v>5984192504.2743998</v>
      </c>
      <c r="T36" s="115">
        <f t="shared" si="5"/>
        <v>10939182342.1689</v>
      </c>
      <c r="U36" s="116">
        <f t="shared" si="0"/>
        <v>8163532427.0289001</v>
      </c>
      <c r="V36" s="101">
        <v>27</v>
      </c>
      <c r="AI36" s="97">
        <v>0</v>
      </c>
    </row>
    <row r="37" spans="1:35" ht="30" customHeight="1">
      <c r="A37" s="101">
        <v>28</v>
      </c>
      <c r="B37" s="102" t="s">
        <v>115</v>
      </c>
      <c r="C37" s="106">
        <v>18</v>
      </c>
      <c r="D37" s="104">
        <v>593083528.66439998</v>
      </c>
      <c r="E37" s="104">
        <v>1348382402.6408999</v>
      </c>
      <c r="F37" s="105">
        <f t="shared" si="1"/>
        <v>1941465931.3053</v>
      </c>
      <c r="G37" s="104">
        <v>283742257.04000002</v>
      </c>
      <c r="H37" s="104">
        <v>644248762.91999996</v>
      </c>
      <c r="I37" s="104">
        <f>1049087669.58-H37-G37</f>
        <v>121096649.62</v>
      </c>
      <c r="J37" s="104">
        <f t="shared" si="2"/>
        <v>892378261.72529995</v>
      </c>
      <c r="K37" s="104">
        <v>4206299902.8032999</v>
      </c>
      <c r="L37" s="104">
        <v>1276515972.6854999</v>
      </c>
      <c r="M37" s="104">
        <v>201122603.18059999</v>
      </c>
      <c r="N37" s="104">
        <v>127101031.6595</v>
      </c>
      <c r="O37" s="104">
        <f t="shared" si="9"/>
        <v>63550515.829750001</v>
      </c>
      <c r="P37" s="104">
        <f t="shared" si="3"/>
        <v>63550515.829750001</v>
      </c>
      <c r="Q37" s="104">
        <v>5760503483.4032001</v>
      </c>
      <c r="R37" s="104">
        <v>0</v>
      </c>
      <c r="S37" s="104">
        <f t="shared" si="4"/>
        <v>5760503483.4032001</v>
      </c>
      <c r="T37" s="115">
        <f t="shared" si="5"/>
        <v>13513008925.037399</v>
      </c>
      <c r="U37" s="116">
        <f t="shared" si="0"/>
        <v>12400370739.627701</v>
      </c>
      <c r="V37" s="101">
        <v>28</v>
      </c>
      <c r="AI37" s="97">
        <v>0</v>
      </c>
    </row>
    <row r="38" spans="1:35" ht="30" customHeight="1">
      <c r="A38" s="101">
        <v>29</v>
      </c>
      <c r="B38" s="102" t="s">
        <v>116</v>
      </c>
      <c r="C38" s="106">
        <v>30</v>
      </c>
      <c r="D38" s="104">
        <v>581059983.81990004</v>
      </c>
      <c r="E38" s="104">
        <v>0</v>
      </c>
      <c r="F38" s="105">
        <f t="shared" si="1"/>
        <v>581059983.81990004</v>
      </c>
      <c r="G38" s="104">
        <v>474585243.06999999</v>
      </c>
      <c r="H38" s="104">
        <v>0</v>
      </c>
      <c r="I38" s="104">
        <f>1616856187.08-H38-G38</f>
        <v>1142270944.01</v>
      </c>
      <c r="J38" s="104">
        <f t="shared" si="2"/>
        <v>-1035796203.2601</v>
      </c>
      <c r="K38" s="104">
        <v>2665014344.2058001</v>
      </c>
      <c r="L38" s="104">
        <v>1250637245.1529</v>
      </c>
      <c r="M38" s="104">
        <v>202713012.80019999</v>
      </c>
      <c r="N38" s="104">
        <v>124524320.48800001</v>
      </c>
      <c r="O38" s="104">
        <v>0</v>
      </c>
      <c r="P38" s="104">
        <f t="shared" si="3"/>
        <v>124524320.48800001</v>
      </c>
      <c r="Q38" s="104">
        <v>5727170069.0390997</v>
      </c>
      <c r="R38" s="104">
        <v>0</v>
      </c>
      <c r="S38" s="104">
        <f t="shared" si="4"/>
        <v>5727170069.0390997</v>
      </c>
      <c r="T38" s="115">
        <f t="shared" si="5"/>
        <v>10551118975.505899</v>
      </c>
      <c r="U38" s="116">
        <f t="shared" si="0"/>
        <v>8934262788.4258995</v>
      </c>
      <c r="V38" s="101">
        <v>29</v>
      </c>
      <c r="AI38" s="97">
        <v>0</v>
      </c>
    </row>
    <row r="39" spans="1:35" ht="30" customHeight="1">
      <c r="A39" s="101">
        <v>30</v>
      </c>
      <c r="B39" s="102" t="s">
        <v>117</v>
      </c>
      <c r="C39" s="106">
        <v>33</v>
      </c>
      <c r="D39" s="104">
        <v>714589613.38279998</v>
      </c>
      <c r="E39" s="104">
        <v>0</v>
      </c>
      <c r="F39" s="105">
        <f t="shared" si="1"/>
        <v>714589613.38279998</v>
      </c>
      <c r="G39" s="104">
        <v>900023578.00999999</v>
      </c>
      <c r="H39" s="104">
        <v>0</v>
      </c>
      <c r="I39" s="104">
        <f>2265466315.82-H39-G39</f>
        <v>1365442737.8099999</v>
      </c>
      <c r="J39" s="104">
        <f t="shared" si="2"/>
        <v>-1550876702.4372001</v>
      </c>
      <c r="K39" s="104">
        <v>3277444021.1227999</v>
      </c>
      <c r="L39" s="104">
        <v>1538038086.2244999</v>
      </c>
      <c r="M39" s="104">
        <v>310828083.90200001</v>
      </c>
      <c r="N39" s="104">
        <v>153140447.65090001</v>
      </c>
      <c r="O39" s="104">
        <v>0</v>
      </c>
      <c r="P39" s="104">
        <f t="shared" si="3"/>
        <v>153140447.65090001</v>
      </c>
      <c r="Q39" s="104">
        <v>9310413658.2959003</v>
      </c>
      <c r="R39" s="104">
        <v>0</v>
      </c>
      <c r="S39" s="104">
        <f t="shared" si="4"/>
        <v>9310413658.2959003</v>
      </c>
      <c r="T39" s="115">
        <f t="shared" si="5"/>
        <v>15304453910.578899</v>
      </c>
      <c r="U39" s="116">
        <f t="shared" si="0"/>
        <v>13038987594.7589</v>
      </c>
      <c r="V39" s="101">
        <v>30</v>
      </c>
      <c r="AI39" s="97">
        <v>0</v>
      </c>
    </row>
    <row r="40" spans="1:35" ht="30" customHeight="1">
      <c r="A40" s="101">
        <v>31</v>
      </c>
      <c r="B40" s="102" t="s">
        <v>118</v>
      </c>
      <c r="C40" s="106">
        <v>17</v>
      </c>
      <c r="D40" s="104">
        <v>665306478.56509995</v>
      </c>
      <c r="E40" s="104">
        <v>0</v>
      </c>
      <c r="F40" s="105">
        <f t="shared" si="1"/>
        <v>665306478.56509995</v>
      </c>
      <c r="G40" s="104">
        <v>116812785.36</v>
      </c>
      <c r="H40" s="104">
        <v>1031399422.965</v>
      </c>
      <c r="I40" s="104">
        <f>1787718966-H40-G40</f>
        <v>639506757.67499995</v>
      </c>
      <c r="J40" s="104">
        <f t="shared" si="2"/>
        <v>-1122412487.4349</v>
      </c>
      <c r="K40" s="104">
        <v>3051408388.1894002</v>
      </c>
      <c r="L40" s="104">
        <v>1431964142.609</v>
      </c>
      <c r="M40" s="104">
        <v>186026297.87850001</v>
      </c>
      <c r="N40" s="104">
        <v>142578803.3362</v>
      </c>
      <c r="O40" s="104">
        <f t="shared" ref="O40:O41" si="10">N40/2</f>
        <v>71289401.668099999</v>
      </c>
      <c r="P40" s="104">
        <f t="shared" si="3"/>
        <v>71289401.668099999</v>
      </c>
      <c r="Q40" s="104">
        <v>5572653952.5900002</v>
      </c>
      <c r="R40" s="104">
        <v>0</v>
      </c>
      <c r="S40" s="104">
        <f t="shared" si="4"/>
        <v>5572653952.5900002</v>
      </c>
      <c r="T40" s="115">
        <f t="shared" si="5"/>
        <v>11049938063.1682</v>
      </c>
      <c r="U40" s="116">
        <f t="shared" si="0"/>
        <v>9190929695.5000992</v>
      </c>
      <c r="V40" s="101">
        <v>31</v>
      </c>
      <c r="AI40" s="97">
        <v>0</v>
      </c>
    </row>
    <row r="41" spans="1:35" ht="30" customHeight="1">
      <c r="A41" s="101">
        <v>32</v>
      </c>
      <c r="B41" s="102" t="s">
        <v>119</v>
      </c>
      <c r="C41" s="106">
        <v>23</v>
      </c>
      <c r="D41" s="104">
        <v>687104165.29439998</v>
      </c>
      <c r="E41" s="104">
        <v>10811684428.437099</v>
      </c>
      <c r="F41" s="105">
        <f t="shared" si="1"/>
        <v>11498788593.731501</v>
      </c>
      <c r="G41" s="104">
        <v>685382623.52999997</v>
      </c>
      <c r="H41" s="104">
        <v>0</v>
      </c>
      <c r="I41" s="104">
        <f>1996615078.67-H41-G41</f>
        <v>1311232455.1400001</v>
      </c>
      <c r="J41" s="104">
        <f t="shared" si="2"/>
        <v>9502173515.0615005</v>
      </c>
      <c r="K41" s="104">
        <v>11857288872.472799</v>
      </c>
      <c r="L41" s="104">
        <v>1478880123.1291001</v>
      </c>
      <c r="M41" s="104">
        <v>268005008.23989999</v>
      </c>
      <c r="N41" s="104">
        <v>147250166.3689</v>
      </c>
      <c r="O41" s="104">
        <f t="shared" si="10"/>
        <v>73625083.184450001</v>
      </c>
      <c r="P41" s="104">
        <f t="shared" si="3"/>
        <v>73625083.184450001</v>
      </c>
      <c r="Q41" s="104">
        <v>15535049859.8958</v>
      </c>
      <c r="R41" s="104">
        <v>0</v>
      </c>
      <c r="S41" s="104">
        <f t="shared" si="4"/>
        <v>15535049859.8958</v>
      </c>
      <c r="T41" s="115">
        <f t="shared" si="5"/>
        <v>40785262623.837997</v>
      </c>
      <c r="U41" s="116">
        <f t="shared" si="0"/>
        <v>38715022461.983597</v>
      </c>
      <c r="V41" s="101">
        <v>32</v>
      </c>
      <c r="AI41" s="97">
        <v>0</v>
      </c>
    </row>
    <row r="42" spans="1:35" ht="30" customHeight="1">
      <c r="A42" s="101">
        <v>33</v>
      </c>
      <c r="B42" s="102" t="s">
        <v>120</v>
      </c>
      <c r="C42" s="106">
        <v>23</v>
      </c>
      <c r="D42" s="104">
        <v>702158079.74689996</v>
      </c>
      <c r="E42" s="104">
        <v>0</v>
      </c>
      <c r="F42" s="105">
        <f t="shared" si="1"/>
        <v>702158079.74689996</v>
      </c>
      <c r="G42" s="104">
        <v>133736905.02</v>
      </c>
      <c r="H42" s="104">
        <v>206017834</v>
      </c>
      <c r="I42" s="104">
        <f>1072249051.27-H42-G42</f>
        <v>732494312.25</v>
      </c>
      <c r="J42" s="104">
        <f t="shared" si="2"/>
        <v>-370090971.52310002</v>
      </c>
      <c r="K42" s="104">
        <v>3220427161.6198001</v>
      </c>
      <c r="L42" s="104">
        <v>1511281229.0802</v>
      </c>
      <c r="M42" s="104">
        <v>188055034.0052</v>
      </c>
      <c r="N42" s="104">
        <v>150476302.25850001</v>
      </c>
      <c r="O42" s="104">
        <v>0</v>
      </c>
      <c r="P42" s="104">
        <f t="shared" si="3"/>
        <v>150476302.25850001</v>
      </c>
      <c r="Q42" s="104">
        <v>5956273688.6743002</v>
      </c>
      <c r="R42" s="104">
        <v>0</v>
      </c>
      <c r="S42" s="104">
        <f t="shared" si="4"/>
        <v>5956273688.6743002</v>
      </c>
      <c r="T42" s="115">
        <f t="shared" si="5"/>
        <v>11728671495.384899</v>
      </c>
      <c r="U42" s="116">
        <f t="shared" si="0"/>
        <v>10656422444.114901</v>
      </c>
      <c r="V42" s="101">
        <v>33</v>
      </c>
      <c r="AI42" s="97">
        <v>0</v>
      </c>
    </row>
    <row r="43" spans="1:35" ht="30" customHeight="1">
      <c r="A43" s="101">
        <v>34</v>
      </c>
      <c r="B43" s="102" t="s">
        <v>121</v>
      </c>
      <c r="C43" s="106">
        <v>16</v>
      </c>
      <c r="D43" s="104">
        <v>613715498.50610006</v>
      </c>
      <c r="E43" s="104">
        <v>0</v>
      </c>
      <c r="F43" s="105">
        <f t="shared" si="1"/>
        <v>613715498.50610006</v>
      </c>
      <c r="G43" s="104">
        <v>213379743.84</v>
      </c>
      <c r="H43" s="104">
        <v>0</v>
      </c>
      <c r="I43" s="104">
        <f>439279628.08-H43-G43</f>
        <v>225899884.24000001</v>
      </c>
      <c r="J43" s="104">
        <f t="shared" si="2"/>
        <v>174435870.42609999</v>
      </c>
      <c r="K43" s="104">
        <v>2814787891.6557002</v>
      </c>
      <c r="L43" s="104">
        <v>1320922936.9291</v>
      </c>
      <c r="M43" s="104">
        <v>157794194.1311</v>
      </c>
      <c r="N43" s="104">
        <v>131522575.21179999</v>
      </c>
      <c r="O43" s="104">
        <v>131522575.21179999</v>
      </c>
      <c r="P43" s="104">
        <f t="shared" si="3"/>
        <v>0</v>
      </c>
      <c r="Q43" s="104">
        <v>5231301383.4617004</v>
      </c>
      <c r="R43" s="104">
        <v>0</v>
      </c>
      <c r="S43" s="104">
        <f t="shared" si="4"/>
        <v>5231301383.4617004</v>
      </c>
      <c r="T43" s="115">
        <f t="shared" si="5"/>
        <v>10270044479.8955</v>
      </c>
      <c r="U43" s="116">
        <f t="shared" si="0"/>
        <v>9699242276.6037006</v>
      </c>
      <c r="V43" s="101">
        <v>34</v>
      </c>
      <c r="AI43" s="97">
        <v>0</v>
      </c>
    </row>
    <row r="44" spans="1:35" ht="30" customHeight="1">
      <c r="A44" s="101">
        <v>35</v>
      </c>
      <c r="B44" s="102" t="s">
        <v>122</v>
      </c>
      <c r="C44" s="106">
        <v>17</v>
      </c>
      <c r="D44" s="104">
        <v>632661896.61469996</v>
      </c>
      <c r="E44" s="104">
        <v>0</v>
      </c>
      <c r="F44" s="105">
        <f t="shared" si="1"/>
        <v>632661896.61469996</v>
      </c>
      <c r="G44" s="104">
        <v>120948343.53</v>
      </c>
      <c r="H44" s="104">
        <v>0</v>
      </c>
      <c r="I44" s="104">
        <f>783313217.94-H44-G44</f>
        <v>662364874.40999997</v>
      </c>
      <c r="J44" s="104">
        <f t="shared" si="2"/>
        <v>-150651321.32530001</v>
      </c>
      <c r="K44" s="104">
        <v>2901684983.4131999</v>
      </c>
      <c r="L44" s="104">
        <v>1361701981.7713001</v>
      </c>
      <c r="M44" s="104">
        <v>159017379.40979999</v>
      </c>
      <c r="N44" s="104">
        <v>135582891.5575</v>
      </c>
      <c r="O44" s="104">
        <v>0</v>
      </c>
      <c r="P44" s="104">
        <f t="shared" si="3"/>
        <v>135582891.5575</v>
      </c>
      <c r="Q44" s="104">
        <v>5070095032.6632004</v>
      </c>
      <c r="R44" s="104">
        <v>0</v>
      </c>
      <c r="S44" s="104">
        <f t="shared" si="4"/>
        <v>5070095032.6632004</v>
      </c>
      <c r="T44" s="115">
        <f t="shared" si="5"/>
        <v>10260744165.429701</v>
      </c>
      <c r="U44" s="116">
        <f t="shared" si="0"/>
        <v>9477430947.4897003</v>
      </c>
      <c r="V44" s="101">
        <v>35</v>
      </c>
      <c r="AI44" s="97">
        <v>0</v>
      </c>
    </row>
    <row r="45" spans="1:35" ht="30" customHeight="1">
      <c r="A45" s="101">
        <v>36</v>
      </c>
      <c r="B45" s="102" t="s">
        <v>123</v>
      </c>
      <c r="C45" s="106">
        <v>14</v>
      </c>
      <c r="D45" s="104">
        <v>634009281.72060001</v>
      </c>
      <c r="E45" s="104">
        <v>0</v>
      </c>
      <c r="F45" s="105">
        <f t="shared" si="1"/>
        <v>634009281.72060001</v>
      </c>
      <c r="G45" s="104">
        <v>123080488.28</v>
      </c>
      <c r="H45" s="104">
        <v>422213140</v>
      </c>
      <c r="I45" s="104">
        <f>1062324790.03-H45-G45</f>
        <v>517031161.75</v>
      </c>
      <c r="J45" s="104">
        <f t="shared" si="2"/>
        <v>-428315508.30940002</v>
      </c>
      <c r="K45" s="104">
        <v>2907864725.1437001</v>
      </c>
      <c r="L45" s="104">
        <v>1364602009.3828001</v>
      </c>
      <c r="M45" s="104">
        <v>173049180.34720001</v>
      </c>
      <c r="N45" s="104">
        <v>135871643.52689999</v>
      </c>
      <c r="O45" s="104">
        <v>0</v>
      </c>
      <c r="P45" s="104">
        <f t="shared" si="3"/>
        <v>135871643.52689999</v>
      </c>
      <c r="Q45" s="104">
        <v>5539187106.5698996</v>
      </c>
      <c r="R45" s="104">
        <v>0</v>
      </c>
      <c r="S45" s="104">
        <f t="shared" si="4"/>
        <v>5539187106.5698996</v>
      </c>
      <c r="T45" s="115">
        <f t="shared" si="5"/>
        <v>10754583946.691099</v>
      </c>
      <c r="U45" s="116">
        <f t="shared" si="0"/>
        <v>9692259156.6611004</v>
      </c>
      <c r="V45" s="101">
        <v>36</v>
      </c>
      <c r="AI45" s="97">
        <v>0</v>
      </c>
    </row>
    <row r="46" spans="1:35" ht="30" customHeight="1">
      <c r="A46" s="101">
        <v>37</v>
      </c>
      <c r="B46" s="102" t="s">
        <v>124</v>
      </c>
      <c r="C46" s="106"/>
      <c r="D46" s="104">
        <v>0</v>
      </c>
      <c r="E46" s="104">
        <v>945651295.69860005</v>
      </c>
      <c r="F46" s="105">
        <f t="shared" si="1"/>
        <v>945651295.69860005</v>
      </c>
      <c r="G46" s="104">
        <v>0</v>
      </c>
      <c r="H46" s="104">
        <v>0</v>
      </c>
      <c r="I46" s="104">
        <v>0</v>
      </c>
      <c r="J46" s="104">
        <f t="shared" si="2"/>
        <v>945651295.69860005</v>
      </c>
      <c r="K46" s="104">
        <v>138482637.74000001</v>
      </c>
      <c r="L46" s="104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f t="shared" si="4"/>
        <v>0</v>
      </c>
      <c r="T46" s="115">
        <f t="shared" si="5"/>
        <v>1084133933.4386001</v>
      </c>
      <c r="U46" s="116">
        <f t="shared" si="0"/>
        <v>1084133933.4386001</v>
      </c>
      <c r="V46" s="101">
        <v>37</v>
      </c>
      <c r="AI46" s="97"/>
    </row>
    <row r="47" spans="1:35" ht="30" customHeight="1">
      <c r="A47" s="101"/>
      <c r="B47" s="172" t="s">
        <v>28</v>
      </c>
      <c r="C47" s="172"/>
      <c r="D47" s="107">
        <f>SUM(D10:D46)</f>
        <v>24159778765.375099</v>
      </c>
      <c r="E47" s="107">
        <f>SUM(E10:E46)</f>
        <v>49591207918.696602</v>
      </c>
      <c r="F47" s="107">
        <f t="shared" ref="F47:U47" si="11">SUM(F10:F46)</f>
        <v>73750986684.071701</v>
      </c>
      <c r="G47" s="107">
        <f t="shared" si="11"/>
        <v>21702845545.41</v>
      </c>
      <c r="H47" s="107">
        <f t="shared" si="11"/>
        <v>8108533240.7950001</v>
      </c>
      <c r="I47" s="107">
        <f t="shared" si="11"/>
        <v>21985409599.695</v>
      </c>
      <c r="J47" s="107">
        <f t="shared" si="11"/>
        <v>21954198298.1717</v>
      </c>
      <c r="K47" s="107">
        <f t="shared" si="11"/>
        <v>156814759852.772</v>
      </c>
      <c r="L47" s="107">
        <f t="shared" si="11"/>
        <v>52000000000</v>
      </c>
      <c r="M47" s="107">
        <f t="shared" si="11"/>
        <v>7846115340.6299</v>
      </c>
      <c r="N47" s="107">
        <f t="shared" si="11"/>
        <v>5177572226.0563002</v>
      </c>
      <c r="O47" s="107">
        <f t="shared" si="11"/>
        <v>1604890563.1039</v>
      </c>
      <c r="P47" s="107">
        <f t="shared" si="11"/>
        <v>3572681662.9524002</v>
      </c>
      <c r="Q47" s="107">
        <f t="shared" si="11"/>
        <v>261986464618.59</v>
      </c>
      <c r="R47" s="107">
        <f t="shared" si="11"/>
        <v>7667853446.5</v>
      </c>
      <c r="S47" s="107">
        <f t="shared" si="11"/>
        <v>254318611172.09</v>
      </c>
      <c r="T47" s="107">
        <f t="shared" si="11"/>
        <v>557575898722.12</v>
      </c>
      <c r="U47" s="107">
        <f t="shared" si="11"/>
        <v>496506366326.61603</v>
      </c>
      <c r="V47" s="107"/>
    </row>
    <row r="48" spans="1:35">
      <c r="B48" s="108"/>
      <c r="C48" s="84"/>
      <c r="D48" s="85"/>
      <c r="E48" s="109"/>
      <c r="F48" s="84"/>
      <c r="G48" s="85"/>
      <c r="H48" s="85"/>
      <c r="I48" s="85"/>
      <c r="J48" s="112"/>
      <c r="K48" s="113"/>
      <c r="L48" s="113"/>
      <c r="M48" s="113"/>
      <c r="N48" s="109"/>
      <c r="O48" s="109"/>
      <c r="P48" s="109"/>
      <c r="Q48" s="109"/>
      <c r="R48" s="109"/>
      <c r="S48" s="109"/>
      <c r="T48" s="97"/>
    </row>
    <row r="49" spans="1:21">
      <c r="B49" s="84"/>
      <c r="C49" s="84"/>
      <c r="D49" s="84"/>
      <c r="E49" s="84"/>
      <c r="F49" s="84"/>
      <c r="G49" s="84"/>
      <c r="H49" s="84"/>
      <c r="I49" s="85"/>
      <c r="J49" s="85"/>
      <c r="K49" s="85"/>
      <c r="L49" s="85"/>
      <c r="M49" s="85"/>
      <c r="N49" s="114"/>
      <c r="O49" s="108"/>
      <c r="P49" s="114"/>
      <c r="Q49" s="108"/>
      <c r="R49" s="108"/>
      <c r="S49" s="108"/>
    </row>
    <row r="50" spans="1:21">
      <c r="G50" s="77">
        <f>J47+I47+H47+G47</f>
        <v>73750986684.071701</v>
      </c>
      <c r="H50" s="26">
        <v>30036567353.5</v>
      </c>
      <c r="I50" s="97"/>
      <c r="J50" s="77"/>
      <c r="K50" s="77"/>
      <c r="L50" s="77"/>
      <c r="M50" s="77"/>
      <c r="S50" s="77"/>
      <c r="U50" s="97"/>
    </row>
    <row r="51" spans="1:21">
      <c r="C51" s="110"/>
      <c r="D51" s="26">
        <v>24828818792.723999</v>
      </c>
      <c r="E51" s="97">
        <f>E47+D47</f>
        <v>73750986684.071701</v>
      </c>
      <c r="H51" s="77">
        <f>H47+I47</f>
        <v>30093942840.490002</v>
      </c>
      <c r="I51" s="97"/>
      <c r="J51" s="26"/>
      <c r="K51" s="26"/>
      <c r="L51" s="26"/>
      <c r="M51" s="26"/>
      <c r="N51" s="26"/>
      <c r="P51" s="26"/>
      <c r="T51" s="77"/>
      <c r="U51" s="77"/>
    </row>
    <row r="52" spans="1:21">
      <c r="C52" s="110"/>
      <c r="D52" s="26">
        <v>669040027.34870005</v>
      </c>
      <c r="H52" s="77">
        <f>G47+H47+I47</f>
        <v>51796788385.900002</v>
      </c>
      <c r="J52" s="97"/>
      <c r="K52" s="97"/>
      <c r="L52" s="97"/>
      <c r="M52" s="97"/>
      <c r="P52" s="77"/>
      <c r="U52" s="77"/>
    </row>
    <row r="53" spans="1:21">
      <c r="D53" s="77">
        <f>D51-D52</f>
        <v>24159778765.375301</v>
      </c>
      <c r="H53" s="77">
        <f>H50-H51</f>
        <v>-57375486.990005501</v>
      </c>
      <c r="S53" s="77"/>
    </row>
    <row r="55" spans="1:21" ht="21">
      <c r="A55" s="111" t="s">
        <v>58</v>
      </c>
    </row>
  </sheetData>
  <mergeCells count="26">
    <mergeCell ref="T7:T8"/>
    <mergeCell ref="U7:U8"/>
    <mergeCell ref="V7:V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V1"/>
    <mergeCell ref="A2:V2"/>
    <mergeCell ref="A3:V3"/>
    <mergeCell ref="A4:U4"/>
    <mergeCell ref="D5:U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9"/>
  <sheetViews>
    <sheetView topLeftCell="C1" zoomScale="98" zoomScaleNormal="98" workbookViewId="0">
      <pane xSplit="2" ySplit="6" topLeftCell="E7" activePane="bottomRight" state="frozen"/>
      <selection pane="topRight"/>
      <selection pane="bottomLeft"/>
      <selection pane="bottomRight" sqref="A1:AB1"/>
    </sheetView>
  </sheetViews>
  <sheetFormatPr defaultColWidth="9.109375" defaultRowHeight="13.2"/>
  <cols>
    <col min="1" max="1" width="9.33203125" style="14" customWidth="1"/>
    <col min="2" max="2" width="13.88671875" style="57" customWidth="1"/>
    <col min="3" max="3" width="6.109375" style="14" customWidth="1"/>
    <col min="4" max="4" width="20.6640625" style="14" customWidth="1"/>
    <col min="5" max="12" width="19.88671875" style="14" customWidth="1"/>
    <col min="13" max="13" width="18.44140625" style="14" customWidth="1"/>
    <col min="14" max="14" width="19.6640625" style="14" customWidth="1"/>
    <col min="15" max="15" width="0.6640625" style="14" customWidth="1"/>
    <col min="16" max="16" width="4.6640625" style="14" customWidth="1"/>
    <col min="17" max="17" width="9.44140625" style="14" customWidth="1"/>
    <col min="18" max="18" width="17.88671875" style="57" customWidth="1"/>
    <col min="19" max="19" width="18.6640625" style="14" customWidth="1"/>
    <col min="20" max="24" width="21.88671875" style="14" customWidth="1"/>
    <col min="25" max="27" width="18.5546875" style="14" customWidth="1"/>
    <col min="28" max="28" width="22.109375" style="14" customWidth="1"/>
    <col min="29" max="29" width="20.6640625" style="14" customWidth="1"/>
    <col min="30" max="30" width="14.5546875" style="14" customWidth="1"/>
    <col min="31" max="16384" width="9.109375" style="14"/>
  </cols>
  <sheetData>
    <row r="1" spans="1:29" ht="24.6">
      <c r="A1" s="166" t="s">
        <v>125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</row>
    <row r="2" spans="1:29" ht="24.6">
      <c r="A2" s="166" t="s">
        <v>64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</row>
    <row r="3" spans="1:29" ht="45" customHeight="1">
      <c r="B3" s="179" t="s">
        <v>126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</row>
    <row r="4" spans="1:29">
      <c r="O4" s="14">
        <v>0</v>
      </c>
    </row>
    <row r="5" spans="1:29" ht="61.5" customHeight="1">
      <c r="A5" s="58" t="s">
        <v>21</v>
      </c>
      <c r="B5" s="52" t="s">
        <v>127</v>
      </c>
      <c r="C5" s="52" t="s">
        <v>21</v>
      </c>
      <c r="D5" s="52" t="s">
        <v>128</v>
      </c>
      <c r="E5" s="52" t="s">
        <v>52</v>
      </c>
      <c r="F5" s="52" t="s">
        <v>129</v>
      </c>
      <c r="G5" s="52" t="s">
        <v>24</v>
      </c>
      <c r="H5" s="52" t="s">
        <v>26</v>
      </c>
      <c r="I5" s="52" t="s">
        <v>25</v>
      </c>
      <c r="J5" s="52" t="s">
        <v>77</v>
      </c>
      <c r="K5" s="52" t="s">
        <v>78</v>
      </c>
      <c r="L5" s="52" t="s">
        <v>79</v>
      </c>
      <c r="M5" s="52" t="s">
        <v>27</v>
      </c>
      <c r="N5" s="61" t="s">
        <v>130</v>
      </c>
      <c r="O5" s="67"/>
      <c r="P5" s="59"/>
      <c r="Q5" s="52" t="s">
        <v>21</v>
      </c>
      <c r="R5" s="70" t="s">
        <v>131</v>
      </c>
      <c r="S5" s="52" t="s">
        <v>128</v>
      </c>
      <c r="T5" s="52" t="s">
        <v>52</v>
      </c>
      <c r="U5" s="52" t="s">
        <v>129</v>
      </c>
      <c r="V5" s="52" t="s">
        <v>24</v>
      </c>
      <c r="W5" s="52" t="s">
        <v>26</v>
      </c>
      <c r="X5" s="52" t="s">
        <v>25</v>
      </c>
      <c r="Y5" s="52" t="s">
        <v>77</v>
      </c>
      <c r="Z5" s="52" t="s">
        <v>78</v>
      </c>
      <c r="AA5" s="52" t="s">
        <v>79</v>
      </c>
      <c r="AB5" s="52" t="s">
        <v>27</v>
      </c>
      <c r="AC5" s="52" t="s">
        <v>130</v>
      </c>
    </row>
    <row r="6" spans="1:29" ht="15.6">
      <c r="A6" s="59"/>
      <c r="B6" s="60"/>
      <c r="C6" s="59"/>
      <c r="D6" s="61"/>
      <c r="E6" s="153" t="s">
        <v>29</v>
      </c>
      <c r="F6" s="153" t="s">
        <v>29</v>
      </c>
      <c r="G6" s="153" t="s">
        <v>29</v>
      </c>
      <c r="H6" s="153" t="s">
        <v>29</v>
      </c>
      <c r="I6" s="153" t="s">
        <v>29</v>
      </c>
      <c r="J6" s="153" t="s">
        <v>29</v>
      </c>
      <c r="K6" s="153" t="s">
        <v>29</v>
      </c>
      <c r="L6" s="153" t="s">
        <v>29</v>
      </c>
      <c r="M6" s="153" t="s">
        <v>29</v>
      </c>
      <c r="N6" s="153" t="s">
        <v>29</v>
      </c>
      <c r="O6" s="67"/>
      <c r="P6" s="59"/>
      <c r="Q6" s="61"/>
      <c r="R6" s="62"/>
      <c r="S6" s="61"/>
      <c r="T6" s="153" t="s">
        <v>29</v>
      </c>
      <c r="U6" s="153" t="s">
        <v>29</v>
      </c>
      <c r="V6" s="153" t="s">
        <v>29</v>
      </c>
      <c r="W6" s="153" t="s">
        <v>29</v>
      </c>
      <c r="X6" s="153" t="s">
        <v>29</v>
      </c>
      <c r="Y6" s="153" t="s">
        <v>29</v>
      </c>
      <c r="Z6" s="153" t="s">
        <v>29</v>
      </c>
      <c r="AA6" s="153" t="s">
        <v>29</v>
      </c>
      <c r="AB6" s="153" t="s">
        <v>29</v>
      </c>
      <c r="AC6" s="153" t="s">
        <v>29</v>
      </c>
    </row>
    <row r="7" spans="1:29" ht="24.9" customHeight="1">
      <c r="A7" s="187">
        <v>1</v>
      </c>
      <c r="B7" s="188" t="s">
        <v>88</v>
      </c>
      <c r="C7" s="59">
        <v>1</v>
      </c>
      <c r="D7" s="63" t="s">
        <v>132</v>
      </c>
      <c r="E7" s="63">
        <v>19761872.5548</v>
      </c>
      <c r="F7" s="63">
        <v>0</v>
      </c>
      <c r="G7" s="63">
        <v>90637241.065200001</v>
      </c>
      <c r="H7" s="63">
        <v>42534221.146200001</v>
      </c>
      <c r="I7" s="63">
        <v>6485661.9830999998</v>
      </c>
      <c r="J7" s="63">
        <v>4588000.0429999996</v>
      </c>
      <c r="K7" s="63">
        <f t="shared" ref="K7:K23" si="0">J7/2</f>
        <v>2294000.0214999998</v>
      </c>
      <c r="L7" s="63">
        <f t="shared" ref="L7:L23" si="1">J7-K7</f>
        <v>2294000.0214999998</v>
      </c>
      <c r="M7" s="63">
        <v>164299657.65130001</v>
      </c>
      <c r="N7" s="68">
        <f>E7+F7+G7+H7+I7+L7+M7</f>
        <v>326012654.42210001</v>
      </c>
      <c r="O7" s="67"/>
      <c r="P7" s="187">
        <v>19</v>
      </c>
      <c r="Q7" s="71">
        <v>26</v>
      </c>
      <c r="R7" s="191" t="s">
        <v>106</v>
      </c>
      <c r="S7" s="63" t="s">
        <v>133</v>
      </c>
      <c r="T7" s="63">
        <v>20920559.7795</v>
      </c>
      <c r="U7" s="63">
        <v>0</v>
      </c>
      <c r="V7" s="63">
        <v>95951525.580500007</v>
      </c>
      <c r="W7" s="63">
        <v>45028107.215000004</v>
      </c>
      <c r="X7" s="63">
        <v>5730567.5014000004</v>
      </c>
      <c r="Y7" s="63">
        <v>4857005.7772000004</v>
      </c>
      <c r="Z7" s="63">
        <v>0</v>
      </c>
      <c r="AA7" s="63">
        <f t="shared" ref="AA7:AA25" si="2">Y7-Z7</f>
        <v>4857005.7772000004</v>
      </c>
      <c r="AB7" s="63">
        <v>168821164.26010001</v>
      </c>
      <c r="AC7" s="68">
        <f>T7+U7+V7+W7+X7+AA7+AB7</f>
        <v>341308930.11369997</v>
      </c>
    </row>
    <row r="8" spans="1:29" ht="24.9" customHeight="1">
      <c r="A8" s="187"/>
      <c r="B8" s="189"/>
      <c r="C8" s="59">
        <v>2</v>
      </c>
      <c r="D8" s="63" t="s">
        <v>134</v>
      </c>
      <c r="E8" s="63">
        <v>32970109.962200001</v>
      </c>
      <c r="F8" s="63">
        <v>0</v>
      </c>
      <c r="G8" s="63">
        <v>151216429.3294</v>
      </c>
      <c r="H8" s="63">
        <v>70962807.014400005</v>
      </c>
      <c r="I8" s="63">
        <v>10209708.425100001</v>
      </c>
      <c r="J8" s="63">
        <v>7654480.3892000001</v>
      </c>
      <c r="K8" s="63">
        <f t="shared" si="0"/>
        <v>3827240.1946</v>
      </c>
      <c r="L8" s="63">
        <f t="shared" si="1"/>
        <v>3827240.1946</v>
      </c>
      <c r="M8" s="63">
        <v>288647786.51010001</v>
      </c>
      <c r="N8" s="68">
        <f t="shared" ref="N8:N71" si="3">E8+F8+G8+H8+I8+L8+M8</f>
        <v>557834081.43579996</v>
      </c>
      <c r="O8" s="67"/>
      <c r="P8" s="187"/>
      <c r="Q8" s="71">
        <v>27</v>
      </c>
      <c r="R8" s="192"/>
      <c r="S8" s="63" t="s">
        <v>135</v>
      </c>
      <c r="T8" s="63">
        <v>20488209.166299999</v>
      </c>
      <c r="U8" s="63">
        <v>0</v>
      </c>
      <c r="V8" s="63">
        <v>93968562.3442</v>
      </c>
      <c r="W8" s="63">
        <v>44097542.7381</v>
      </c>
      <c r="X8" s="63">
        <v>6125886.3481999999</v>
      </c>
      <c r="Y8" s="63">
        <v>4756629.4274000004</v>
      </c>
      <c r="Z8" s="63">
        <v>0</v>
      </c>
      <c r="AA8" s="63">
        <f t="shared" si="2"/>
        <v>4756629.4274000004</v>
      </c>
      <c r="AB8" s="63">
        <v>182021096.02059999</v>
      </c>
      <c r="AC8" s="68">
        <f t="shared" ref="AC8:AC71" si="4">T8+U8+V8+W8+X8+AA8+AB8</f>
        <v>351457926.04479998</v>
      </c>
    </row>
    <row r="9" spans="1:29" ht="24.9" customHeight="1">
      <c r="A9" s="187"/>
      <c r="B9" s="189"/>
      <c r="C9" s="59">
        <v>3</v>
      </c>
      <c r="D9" s="63" t="s">
        <v>136</v>
      </c>
      <c r="E9" s="63">
        <v>23198102.3629</v>
      </c>
      <c r="F9" s="63">
        <v>0</v>
      </c>
      <c r="G9" s="63">
        <v>106397406.9408</v>
      </c>
      <c r="H9" s="63">
        <v>49930147.729699999</v>
      </c>
      <c r="I9" s="63">
        <v>7223940.5000999998</v>
      </c>
      <c r="J9" s="63">
        <v>5385769.7110000001</v>
      </c>
      <c r="K9" s="63">
        <f t="shared" si="0"/>
        <v>2692884.8555000001</v>
      </c>
      <c r="L9" s="63">
        <f t="shared" si="1"/>
        <v>2692884.8555000001</v>
      </c>
      <c r="M9" s="63">
        <v>188951217.0758</v>
      </c>
      <c r="N9" s="68">
        <f t="shared" si="3"/>
        <v>378393699.4648</v>
      </c>
      <c r="O9" s="67"/>
      <c r="P9" s="187"/>
      <c r="Q9" s="71">
        <v>28</v>
      </c>
      <c r="R9" s="192"/>
      <c r="S9" s="63" t="s">
        <v>137</v>
      </c>
      <c r="T9" s="63">
        <v>20506755.554000001</v>
      </c>
      <c r="U9" s="63">
        <v>0</v>
      </c>
      <c r="V9" s="63">
        <v>94053624.799899995</v>
      </c>
      <c r="W9" s="63">
        <v>44137460.825300001</v>
      </c>
      <c r="X9" s="63">
        <v>6031974.1379000004</v>
      </c>
      <c r="Y9" s="63">
        <v>4760935.2353999997</v>
      </c>
      <c r="Z9" s="63">
        <v>0</v>
      </c>
      <c r="AA9" s="63">
        <f t="shared" si="2"/>
        <v>4760935.2353999997</v>
      </c>
      <c r="AB9" s="63">
        <v>178885311.38</v>
      </c>
      <c r="AC9" s="68">
        <f t="shared" si="4"/>
        <v>348376061.9325</v>
      </c>
    </row>
    <row r="10" spans="1:29" ht="24.9" customHeight="1">
      <c r="A10" s="187"/>
      <c r="B10" s="189"/>
      <c r="C10" s="59">
        <v>4</v>
      </c>
      <c r="D10" s="63" t="s">
        <v>138</v>
      </c>
      <c r="E10" s="63">
        <v>23636353.817400001</v>
      </c>
      <c r="F10" s="63">
        <v>0</v>
      </c>
      <c r="G10" s="63">
        <v>108407434.2098</v>
      </c>
      <c r="H10" s="63">
        <v>50873412.808799997</v>
      </c>
      <c r="I10" s="63">
        <v>7481792.9653000003</v>
      </c>
      <c r="J10" s="63">
        <v>5487516.0251000002</v>
      </c>
      <c r="K10" s="63">
        <f t="shared" si="0"/>
        <v>2743758.0125500001</v>
      </c>
      <c r="L10" s="63">
        <f t="shared" si="1"/>
        <v>2743758.0125500001</v>
      </c>
      <c r="M10" s="63">
        <v>197561064.4752</v>
      </c>
      <c r="N10" s="68">
        <f t="shared" si="3"/>
        <v>390703816.28904998</v>
      </c>
      <c r="O10" s="67"/>
      <c r="P10" s="187"/>
      <c r="Q10" s="71">
        <v>29</v>
      </c>
      <c r="R10" s="192"/>
      <c r="S10" s="63" t="s">
        <v>139</v>
      </c>
      <c r="T10" s="63">
        <v>24303908.4549</v>
      </c>
      <c r="U10" s="63">
        <v>0</v>
      </c>
      <c r="V10" s="63">
        <v>111469153.7122</v>
      </c>
      <c r="W10" s="63">
        <v>52310215.748499997</v>
      </c>
      <c r="X10" s="63">
        <v>7041677.5416000001</v>
      </c>
      <c r="Y10" s="63">
        <v>5642498.3375000004</v>
      </c>
      <c r="Z10" s="63">
        <v>0</v>
      </c>
      <c r="AA10" s="63">
        <f t="shared" si="2"/>
        <v>5642498.3375000004</v>
      </c>
      <c r="AB10" s="63">
        <v>212599909.4411</v>
      </c>
      <c r="AC10" s="68">
        <f t="shared" si="4"/>
        <v>413367363.23580003</v>
      </c>
    </row>
    <row r="11" spans="1:29" ht="24.9" customHeight="1">
      <c r="A11" s="187"/>
      <c r="B11" s="189"/>
      <c r="C11" s="59">
        <v>5</v>
      </c>
      <c r="D11" s="63" t="s">
        <v>140</v>
      </c>
      <c r="E11" s="63">
        <v>21513711.179099999</v>
      </c>
      <c r="F11" s="63">
        <v>0</v>
      </c>
      <c r="G11" s="63">
        <v>98671996.843500003</v>
      </c>
      <c r="H11" s="63">
        <v>46304769.268600002</v>
      </c>
      <c r="I11" s="63">
        <v>6844748.4680000003</v>
      </c>
      <c r="J11" s="63">
        <v>4994714.3187999995</v>
      </c>
      <c r="K11" s="63">
        <f t="shared" si="0"/>
        <v>2497357.1593999998</v>
      </c>
      <c r="L11" s="63">
        <f t="shared" si="1"/>
        <v>2497357.1593999998</v>
      </c>
      <c r="M11" s="63">
        <v>176289769.26589999</v>
      </c>
      <c r="N11" s="68">
        <f t="shared" si="3"/>
        <v>352122352.18449998</v>
      </c>
      <c r="O11" s="67"/>
      <c r="P11" s="187"/>
      <c r="Q11" s="71">
        <v>30</v>
      </c>
      <c r="R11" s="192"/>
      <c r="S11" s="63" t="s">
        <v>141</v>
      </c>
      <c r="T11" s="63">
        <v>24494037.388700001</v>
      </c>
      <c r="U11" s="63">
        <v>0</v>
      </c>
      <c r="V11" s="63">
        <v>112341174.41590001</v>
      </c>
      <c r="W11" s="63">
        <v>52719437.399700001</v>
      </c>
      <c r="X11" s="63">
        <v>6940384.6649000002</v>
      </c>
      <c r="Y11" s="63">
        <v>5686639.4762000004</v>
      </c>
      <c r="Z11" s="63">
        <v>0</v>
      </c>
      <c r="AA11" s="63">
        <f t="shared" si="2"/>
        <v>5686639.4762000004</v>
      </c>
      <c r="AB11" s="63">
        <v>209217679.95590001</v>
      </c>
      <c r="AC11" s="68">
        <f t="shared" si="4"/>
        <v>411399353.30129999</v>
      </c>
    </row>
    <row r="12" spans="1:29" ht="24.9" customHeight="1">
      <c r="A12" s="187"/>
      <c r="B12" s="189"/>
      <c r="C12" s="59">
        <v>6</v>
      </c>
      <c r="D12" s="63" t="s">
        <v>142</v>
      </c>
      <c r="E12" s="63">
        <v>22218102.791200001</v>
      </c>
      <c r="F12" s="63">
        <v>0</v>
      </c>
      <c r="G12" s="63">
        <v>101902668.0346</v>
      </c>
      <c r="H12" s="63">
        <v>47820857.813199997</v>
      </c>
      <c r="I12" s="63">
        <v>7030042.0382000003</v>
      </c>
      <c r="J12" s="63">
        <v>5158248.8591</v>
      </c>
      <c r="K12" s="63">
        <f t="shared" si="0"/>
        <v>2579124.42955</v>
      </c>
      <c r="L12" s="63">
        <f t="shared" si="1"/>
        <v>2579124.42955</v>
      </c>
      <c r="M12" s="63">
        <v>182476831.94170001</v>
      </c>
      <c r="N12" s="68">
        <f t="shared" si="3"/>
        <v>364027627.04844999</v>
      </c>
      <c r="O12" s="67"/>
      <c r="P12" s="187"/>
      <c r="Q12" s="71">
        <v>31</v>
      </c>
      <c r="R12" s="192"/>
      <c r="S12" s="63" t="s">
        <v>112</v>
      </c>
      <c r="T12" s="63">
        <v>42349541.519900002</v>
      </c>
      <c r="U12" s="63">
        <v>0</v>
      </c>
      <c r="V12" s="63">
        <v>194234913.37180001</v>
      </c>
      <c r="W12" s="63">
        <v>91150510.127700001</v>
      </c>
      <c r="X12" s="63">
        <v>11447358.5351</v>
      </c>
      <c r="Y12" s="63">
        <v>9832048.9506000001</v>
      </c>
      <c r="Z12" s="63">
        <v>0</v>
      </c>
      <c r="AA12" s="63">
        <f t="shared" si="2"/>
        <v>9832048.9506000001</v>
      </c>
      <c r="AB12" s="63">
        <v>359708221.97979999</v>
      </c>
      <c r="AC12" s="68">
        <f t="shared" si="4"/>
        <v>708722594.4849</v>
      </c>
    </row>
    <row r="13" spans="1:29" ht="24.9" customHeight="1">
      <c r="A13" s="187"/>
      <c r="B13" s="189"/>
      <c r="C13" s="59">
        <v>7</v>
      </c>
      <c r="D13" s="63" t="s">
        <v>143</v>
      </c>
      <c r="E13" s="63">
        <v>21557510.725000001</v>
      </c>
      <c r="F13" s="63">
        <v>0</v>
      </c>
      <c r="G13" s="63">
        <v>98872882.158899993</v>
      </c>
      <c r="H13" s="63">
        <v>46399040.6778</v>
      </c>
      <c r="I13" s="63">
        <v>6806715.0822999999</v>
      </c>
      <c r="J13" s="63">
        <v>5004883.0069000004</v>
      </c>
      <c r="K13" s="63">
        <f t="shared" si="0"/>
        <v>2502441.5034500002</v>
      </c>
      <c r="L13" s="63">
        <f t="shared" si="1"/>
        <v>2502441.5034500002</v>
      </c>
      <c r="M13" s="63">
        <v>175019811.86129999</v>
      </c>
      <c r="N13" s="68">
        <f t="shared" si="3"/>
        <v>351158402.00875002</v>
      </c>
      <c r="O13" s="67"/>
      <c r="P13" s="187"/>
      <c r="Q13" s="71">
        <v>32</v>
      </c>
      <c r="R13" s="192"/>
      <c r="S13" s="63" t="s">
        <v>144</v>
      </c>
      <c r="T13" s="63">
        <v>21211950.2612</v>
      </c>
      <c r="U13" s="63">
        <v>0</v>
      </c>
      <c r="V13" s="63">
        <v>97287979.363000005</v>
      </c>
      <c r="W13" s="63">
        <v>45655277.901799999</v>
      </c>
      <c r="X13" s="63">
        <v>6135750.7794000003</v>
      </c>
      <c r="Y13" s="63">
        <v>4924656.2258000001</v>
      </c>
      <c r="Z13" s="63">
        <v>0</v>
      </c>
      <c r="AA13" s="63">
        <f t="shared" si="2"/>
        <v>4924656.2258000001</v>
      </c>
      <c r="AB13" s="63">
        <v>182350475.25459999</v>
      </c>
      <c r="AC13" s="68">
        <f t="shared" si="4"/>
        <v>357566089.78579998</v>
      </c>
    </row>
    <row r="14" spans="1:29" ht="24.9" customHeight="1">
      <c r="A14" s="187"/>
      <c r="B14" s="189"/>
      <c r="C14" s="59">
        <v>8</v>
      </c>
      <c r="D14" s="63" t="s">
        <v>145</v>
      </c>
      <c r="E14" s="63">
        <v>21019917.194899999</v>
      </c>
      <c r="F14" s="63">
        <v>0</v>
      </c>
      <c r="G14" s="63">
        <v>96407225.412699997</v>
      </c>
      <c r="H14" s="63">
        <v>45241957.914899997</v>
      </c>
      <c r="I14" s="63">
        <v>6567520.2823000001</v>
      </c>
      <c r="J14" s="63">
        <v>4880073.0155999996</v>
      </c>
      <c r="K14" s="63">
        <f t="shared" si="0"/>
        <v>2440036.5077999998</v>
      </c>
      <c r="L14" s="63">
        <f t="shared" si="1"/>
        <v>2440036.5077999998</v>
      </c>
      <c r="M14" s="63">
        <v>167032955.01789999</v>
      </c>
      <c r="N14" s="68">
        <f t="shared" si="3"/>
        <v>338709612.33050001</v>
      </c>
      <c r="O14" s="67"/>
      <c r="P14" s="187"/>
      <c r="Q14" s="71">
        <v>33</v>
      </c>
      <c r="R14" s="192"/>
      <c r="S14" s="63" t="s">
        <v>146</v>
      </c>
      <c r="T14" s="63">
        <v>20992853.049600001</v>
      </c>
      <c r="U14" s="63">
        <v>0</v>
      </c>
      <c r="V14" s="63">
        <v>96283096.514799997</v>
      </c>
      <c r="W14" s="63">
        <v>45183706.737599999</v>
      </c>
      <c r="X14" s="63">
        <v>5657255.2368999999</v>
      </c>
      <c r="Y14" s="63">
        <v>4873789.6890000002</v>
      </c>
      <c r="Z14" s="63">
        <v>0</v>
      </c>
      <c r="AA14" s="63">
        <f t="shared" si="2"/>
        <v>4873789.6890000002</v>
      </c>
      <c r="AB14" s="63">
        <v>166373224.0819</v>
      </c>
      <c r="AC14" s="68">
        <f t="shared" si="4"/>
        <v>339363925.30980003</v>
      </c>
    </row>
    <row r="15" spans="1:29" ht="24.9" customHeight="1">
      <c r="A15" s="187"/>
      <c r="B15" s="189"/>
      <c r="C15" s="59">
        <v>9</v>
      </c>
      <c r="D15" s="63" t="s">
        <v>147</v>
      </c>
      <c r="E15" s="63">
        <v>22677497.3035</v>
      </c>
      <c r="F15" s="63">
        <v>0</v>
      </c>
      <c r="G15" s="63">
        <v>104009667.31039999</v>
      </c>
      <c r="H15" s="63">
        <v>48809629.890799999</v>
      </c>
      <c r="I15" s="63">
        <v>7150039.6656999998</v>
      </c>
      <c r="J15" s="63">
        <v>5264903.8350999998</v>
      </c>
      <c r="K15" s="63">
        <f t="shared" si="0"/>
        <v>2632451.9175499999</v>
      </c>
      <c r="L15" s="63">
        <f t="shared" si="1"/>
        <v>2632451.9175499999</v>
      </c>
      <c r="M15" s="63">
        <v>186483624.19870001</v>
      </c>
      <c r="N15" s="68">
        <f t="shared" si="3"/>
        <v>371762910.28665</v>
      </c>
      <c r="O15" s="67"/>
      <c r="P15" s="187"/>
      <c r="Q15" s="71">
        <v>34</v>
      </c>
      <c r="R15" s="192"/>
      <c r="S15" s="63" t="s">
        <v>148</v>
      </c>
      <c r="T15" s="63">
        <v>25128976.7852</v>
      </c>
      <c r="U15" s="63">
        <v>0</v>
      </c>
      <c r="V15" s="63">
        <v>115253305.0851</v>
      </c>
      <c r="W15" s="63">
        <v>54086041.330300003</v>
      </c>
      <c r="X15" s="63">
        <v>7104572.1190999998</v>
      </c>
      <c r="Y15" s="63">
        <v>5834049.6961000003</v>
      </c>
      <c r="Z15" s="63">
        <v>0</v>
      </c>
      <c r="AA15" s="63">
        <f t="shared" si="2"/>
        <v>5834049.6961000003</v>
      </c>
      <c r="AB15" s="63">
        <v>214699996.84830001</v>
      </c>
      <c r="AC15" s="68">
        <f t="shared" si="4"/>
        <v>422106941.86409998</v>
      </c>
    </row>
    <row r="16" spans="1:29" ht="24.9" customHeight="1">
      <c r="A16" s="187"/>
      <c r="B16" s="189"/>
      <c r="C16" s="59">
        <v>10</v>
      </c>
      <c r="D16" s="63" t="s">
        <v>149</v>
      </c>
      <c r="E16" s="63">
        <v>23013071.1642</v>
      </c>
      <c r="F16" s="63">
        <v>0</v>
      </c>
      <c r="G16" s="63">
        <v>105548766.8477</v>
      </c>
      <c r="H16" s="63">
        <v>49531898.125299998</v>
      </c>
      <c r="I16" s="63">
        <v>7356168.6097999997</v>
      </c>
      <c r="J16" s="63">
        <v>5342812.0840999996</v>
      </c>
      <c r="K16" s="63">
        <f t="shared" si="0"/>
        <v>2671406.0420499998</v>
      </c>
      <c r="L16" s="63">
        <f t="shared" si="1"/>
        <v>2671406.0420499998</v>
      </c>
      <c r="M16" s="63">
        <v>193366392.41639999</v>
      </c>
      <c r="N16" s="68">
        <f t="shared" si="3"/>
        <v>381487703.20545</v>
      </c>
      <c r="O16" s="67"/>
      <c r="P16" s="187"/>
      <c r="Q16" s="71">
        <v>35</v>
      </c>
      <c r="R16" s="192"/>
      <c r="S16" s="63" t="s">
        <v>150</v>
      </c>
      <c r="T16" s="63">
        <v>20733827.927200001</v>
      </c>
      <c r="U16" s="63">
        <v>0</v>
      </c>
      <c r="V16" s="63">
        <v>95095085.489999995</v>
      </c>
      <c r="W16" s="63">
        <v>44626197.229800001</v>
      </c>
      <c r="X16" s="63">
        <v>6078871.3859999999</v>
      </c>
      <c r="Y16" s="63">
        <v>4813653.3194000004</v>
      </c>
      <c r="Z16" s="63">
        <v>0</v>
      </c>
      <c r="AA16" s="63">
        <f t="shared" si="2"/>
        <v>4813653.3194000004</v>
      </c>
      <c r="AB16" s="63">
        <v>180451238.43040001</v>
      </c>
      <c r="AC16" s="68">
        <f t="shared" si="4"/>
        <v>351798873.78280002</v>
      </c>
    </row>
    <row r="17" spans="1:29" ht="24.9" customHeight="1">
      <c r="A17" s="187"/>
      <c r="B17" s="189"/>
      <c r="C17" s="59">
        <v>11</v>
      </c>
      <c r="D17" s="63" t="s">
        <v>151</v>
      </c>
      <c r="E17" s="63">
        <v>25166634.101</v>
      </c>
      <c r="F17" s="63">
        <v>0</v>
      </c>
      <c r="G17" s="63">
        <v>115426019.24420001</v>
      </c>
      <c r="H17" s="63">
        <v>54167092.586400002</v>
      </c>
      <c r="I17" s="63">
        <v>8106065.4961999999</v>
      </c>
      <c r="J17" s="63">
        <v>5842792.3778999997</v>
      </c>
      <c r="K17" s="63">
        <f t="shared" si="0"/>
        <v>2921396.1889499999</v>
      </c>
      <c r="L17" s="63">
        <f t="shared" si="1"/>
        <v>2921396.1889499999</v>
      </c>
      <c r="M17" s="63">
        <v>218405896.11770001</v>
      </c>
      <c r="N17" s="68">
        <f t="shared" si="3"/>
        <v>424193103.73444998</v>
      </c>
      <c r="O17" s="67"/>
      <c r="P17" s="187"/>
      <c r="Q17" s="71">
        <v>36</v>
      </c>
      <c r="R17" s="192"/>
      <c r="S17" s="63" t="s">
        <v>152</v>
      </c>
      <c r="T17" s="63">
        <v>26242449.481400002</v>
      </c>
      <c r="U17" s="63">
        <v>0</v>
      </c>
      <c r="V17" s="63">
        <v>120360214.5086</v>
      </c>
      <c r="W17" s="63">
        <v>56482610.469400004</v>
      </c>
      <c r="X17" s="63">
        <v>7409674.9744999995</v>
      </c>
      <c r="Y17" s="63">
        <v>6092558.2337999996</v>
      </c>
      <c r="Z17" s="63">
        <v>0</v>
      </c>
      <c r="AA17" s="63">
        <f t="shared" si="2"/>
        <v>6092558.2337999996</v>
      </c>
      <c r="AB17" s="63">
        <v>224887562.9174</v>
      </c>
      <c r="AC17" s="68">
        <f t="shared" si="4"/>
        <v>441475070.5851</v>
      </c>
    </row>
    <row r="18" spans="1:29" ht="24.9" customHeight="1">
      <c r="A18" s="187"/>
      <c r="B18" s="189"/>
      <c r="C18" s="59">
        <v>12</v>
      </c>
      <c r="D18" s="63" t="s">
        <v>153</v>
      </c>
      <c r="E18" s="63">
        <v>24230994.804299999</v>
      </c>
      <c r="F18" s="63">
        <v>0</v>
      </c>
      <c r="G18" s="63">
        <v>111134737.42129999</v>
      </c>
      <c r="H18" s="63">
        <v>52153280.957599998</v>
      </c>
      <c r="I18" s="63">
        <v>7805753.5997000001</v>
      </c>
      <c r="J18" s="63">
        <v>5625570.3953999998</v>
      </c>
      <c r="K18" s="63">
        <f t="shared" si="0"/>
        <v>2812785.1976999999</v>
      </c>
      <c r="L18" s="63">
        <f t="shared" si="1"/>
        <v>2812785.1976999999</v>
      </c>
      <c r="M18" s="63">
        <v>208378303.01789999</v>
      </c>
      <c r="N18" s="68">
        <f t="shared" si="3"/>
        <v>406515854.99849999</v>
      </c>
      <c r="O18" s="67"/>
      <c r="P18" s="187"/>
      <c r="Q18" s="71">
        <v>37</v>
      </c>
      <c r="R18" s="192"/>
      <c r="S18" s="63" t="s">
        <v>154</v>
      </c>
      <c r="T18" s="63">
        <v>23045077.627500001</v>
      </c>
      <c r="U18" s="63">
        <v>0</v>
      </c>
      <c r="V18" s="63">
        <v>105695563.54009999</v>
      </c>
      <c r="W18" s="63">
        <v>49600786.839299999</v>
      </c>
      <c r="X18" s="63">
        <v>6810298.9495999999</v>
      </c>
      <c r="Y18" s="63">
        <v>5350242.8402000004</v>
      </c>
      <c r="Z18" s="63">
        <v>0</v>
      </c>
      <c r="AA18" s="63">
        <f t="shared" si="2"/>
        <v>5350242.8402000004</v>
      </c>
      <c r="AB18" s="63">
        <v>204874040.43939999</v>
      </c>
      <c r="AC18" s="68">
        <f t="shared" si="4"/>
        <v>395376010.23610002</v>
      </c>
    </row>
    <row r="19" spans="1:29" ht="24.9" customHeight="1">
      <c r="A19" s="187"/>
      <c r="B19" s="189"/>
      <c r="C19" s="59">
        <v>13</v>
      </c>
      <c r="D19" s="63" t="s">
        <v>155</v>
      </c>
      <c r="E19" s="63">
        <v>18503322.110800002</v>
      </c>
      <c r="F19" s="63">
        <v>0</v>
      </c>
      <c r="G19" s="63">
        <v>84864936.863100007</v>
      </c>
      <c r="H19" s="63">
        <v>39825395.716700003</v>
      </c>
      <c r="I19" s="63">
        <v>6192907.3239000002</v>
      </c>
      <c r="J19" s="63">
        <v>4295809.6407000003</v>
      </c>
      <c r="K19" s="63">
        <f t="shared" si="0"/>
        <v>2147904.8203500002</v>
      </c>
      <c r="L19" s="63">
        <f t="shared" si="1"/>
        <v>2147904.8203500002</v>
      </c>
      <c r="M19" s="63">
        <v>154524405.20559999</v>
      </c>
      <c r="N19" s="68">
        <f t="shared" si="3"/>
        <v>306058872.04044998</v>
      </c>
      <c r="O19" s="67"/>
      <c r="P19" s="187"/>
      <c r="Q19" s="71">
        <v>38</v>
      </c>
      <c r="R19" s="192"/>
      <c r="S19" s="63" t="s">
        <v>156</v>
      </c>
      <c r="T19" s="63">
        <v>23963507.6798</v>
      </c>
      <c r="U19" s="63">
        <v>0</v>
      </c>
      <c r="V19" s="63">
        <v>109907915.6754</v>
      </c>
      <c r="W19" s="63">
        <v>51577558.364699997</v>
      </c>
      <c r="X19" s="63">
        <v>7029529.4592000004</v>
      </c>
      <c r="Y19" s="63">
        <v>5563469.4516000003</v>
      </c>
      <c r="Z19" s="63">
        <v>0</v>
      </c>
      <c r="AA19" s="63">
        <f t="shared" si="2"/>
        <v>5563469.4516000003</v>
      </c>
      <c r="AB19" s="63">
        <v>212194277.73519999</v>
      </c>
      <c r="AC19" s="68">
        <f t="shared" si="4"/>
        <v>410236258.36589998</v>
      </c>
    </row>
    <row r="20" spans="1:29" ht="24.9" customHeight="1">
      <c r="A20" s="187"/>
      <c r="B20" s="189"/>
      <c r="C20" s="59">
        <v>14</v>
      </c>
      <c r="D20" s="63" t="s">
        <v>157</v>
      </c>
      <c r="E20" s="63">
        <v>17483112.019000001</v>
      </c>
      <c r="F20" s="63">
        <v>0</v>
      </c>
      <c r="G20" s="63">
        <v>80185773.602599993</v>
      </c>
      <c r="H20" s="63">
        <v>37629559.186800003</v>
      </c>
      <c r="I20" s="63">
        <v>5913301.3158</v>
      </c>
      <c r="J20" s="63">
        <v>4058953.3443</v>
      </c>
      <c r="K20" s="63">
        <f t="shared" si="0"/>
        <v>2029476.67215</v>
      </c>
      <c r="L20" s="63">
        <f t="shared" si="1"/>
        <v>2029476.67215</v>
      </c>
      <c r="M20" s="63">
        <v>145188194.05399999</v>
      </c>
      <c r="N20" s="68">
        <f t="shared" si="3"/>
        <v>288429416.85035002</v>
      </c>
      <c r="O20" s="67"/>
      <c r="P20" s="187"/>
      <c r="Q20" s="71">
        <v>39</v>
      </c>
      <c r="R20" s="192"/>
      <c r="S20" s="63" t="s">
        <v>158</v>
      </c>
      <c r="T20" s="63">
        <v>18865355.8105</v>
      </c>
      <c r="U20" s="63">
        <v>0</v>
      </c>
      <c r="V20" s="63">
        <v>86525393.665800005</v>
      </c>
      <c r="W20" s="63">
        <v>40604614.457500003</v>
      </c>
      <c r="X20" s="63">
        <v>5574196.2551999995</v>
      </c>
      <c r="Y20" s="63">
        <v>4379860.9179999996</v>
      </c>
      <c r="Z20" s="63">
        <v>0</v>
      </c>
      <c r="AA20" s="63">
        <f t="shared" si="2"/>
        <v>4379860.9179999996</v>
      </c>
      <c r="AB20" s="63">
        <v>163599835.20950001</v>
      </c>
      <c r="AC20" s="68">
        <f t="shared" si="4"/>
        <v>319549256.31650001</v>
      </c>
    </row>
    <row r="21" spans="1:29" ht="24.9" customHeight="1">
      <c r="A21" s="187"/>
      <c r="B21" s="189"/>
      <c r="C21" s="59">
        <v>15</v>
      </c>
      <c r="D21" s="63" t="s">
        <v>159</v>
      </c>
      <c r="E21" s="63">
        <v>18205040.6666</v>
      </c>
      <c r="F21" s="63">
        <v>0</v>
      </c>
      <c r="G21" s="63">
        <v>83496877.885700002</v>
      </c>
      <c r="H21" s="63">
        <v>39183393.351999998</v>
      </c>
      <c r="I21" s="63">
        <v>6262794.1116000004</v>
      </c>
      <c r="J21" s="63">
        <v>4226559.3572000004</v>
      </c>
      <c r="K21" s="63">
        <f t="shared" si="0"/>
        <v>2113279.6786000002</v>
      </c>
      <c r="L21" s="63">
        <f t="shared" si="1"/>
        <v>2113279.6786000002</v>
      </c>
      <c r="M21" s="63">
        <v>156857966.67609999</v>
      </c>
      <c r="N21" s="68">
        <f t="shared" si="3"/>
        <v>306119352.37059999</v>
      </c>
      <c r="O21" s="67"/>
      <c r="P21" s="187"/>
      <c r="Q21" s="71">
        <v>40</v>
      </c>
      <c r="R21" s="192"/>
      <c r="S21" s="63" t="s">
        <v>160</v>
      </c>
      <c r="T21" s="63">
        <v>20799724.745999999</v>
      </c>
      <c r="U21" s="63">
        <v>0</v>
      </c>
      <c r="V21" s="63">
        <v>95397319.291099995</v>
      </c>
      <c r="W21" s="63">
        <v>44768029.430100001</v>
      </c>
      <c r="X21" s="63">
        <v>6279844.4578999998</v>
      </c>
      <c r="Y21" s="63">
        <v>4828952.2039999999</v>
      </c>
      <c r="Z21" s="63">
        <v>0</v>
      </c>
      <c r="AA21" s="63">
        <f t="shared" si="2"/>
        <v>4828952.2039999999</v>
      </c>
      <c r="AB21" s="63">
        <v>187161849.00560001</v>
      </c>
      <c r="AC21" s="68">
        <f t="shared" si="4"/>
        <v>359235719.1347</v>
      </c>
    </row>
    <row r="22" spans="1:29" ht="24.9" customHeight="1">
      <c r="A22" s="187"/>
      <c r="B22" s="189"/>
      <c r="C22" s="59">
        <v>16</v>
      </c>
      <c r="D22" s="63" t="s">
        <v>161</v>
      </c>
      <c r="E22" s="63">
        <v>27137844.935600001</v>
      </c>
      <c r="F22" s="63">
        <v>0</v>
      </c>
      <c r="G22" s="63">
        <v>124466919.1446</v>
      </c>
      <c r="H22" s="63">
        <v>58409803.763400003</v>
      </c>
      <c r="I22" s="63">
        <v>7817854.5965</v>
      </c>
      <c r="J22" s="63">
        <v>6300437.0352999996</v>
      </c>
      <c r="K22" s="63">
        <f t="shared" si="0"/>
        <v>3150218.5176499998</v>
      </c>
      <c r="L22" s="63">
        <f t="shared" si="1"/>
        <v>3150218.5176499998</v>
      </c>
      <c r="M22" s="63">
        <v>208782362.50780001</v>
      </c>
      <c r="N22" s="68">
        <f t="shared" si="3"/>
        <v>429765003.46555001</v>
      </c>
      <c r="O22" s="67"/>
      <c r="P22" s="187"/>
      <c r="Q22" s="71">
        <v>41</v>
      </c>
      <c r="R22" s="192"/>
      <c r="S22" s="63" t="s">
        <v>162</v>
      </c>
      <c r="T22" s="63">
        <v>25646799.296100002</v>
      </c>
      <c r="U22" s="63">
        <v>0</v>
      </c>
      <c r="V22" s="63">
        <v>117628282.639</v>
      </c>
      <c r="W22" s="63">
        <v>55200570.185099997</v>
      </c>
      <c r="X22" s="63">
        <v>7151657.7096999995</v>
      </c>
      <c r="Y22" s="63">
        <v>5954269.5636999998</v>
      </c>
      <c r="Z22" s="63">
        <v>0</v>
      </c>
      <c r="AA22" s="63">
        <f t="shared" si="2"/>
        <v>5954269.5636999998</v>
      </c>
      <c r="AB22" s="63">
        <v>216272212.76230001</v>
      </c>
      <c r="AC22" s="68">
        <f t="shared" si="4"/>
        <v>427853792.1559</v>
      </c>
    </row>
    <row r="23" spans="1:29" ht="24.9" customHeight="1">
      <c r="A23" s="187"/>
      <c r="B23" s="190"/>
      <c r="C23" s="59">
        <v>17</v>
      </c>
      <c r="D23" s="63" t="s">
        <v>163</v>
      </c>
      <c r="E23" s="63">
        <v>23448689.991599999</v>
      </c>
      <c r="F23" s="63">
        <v>0</v>
      </c>
      <c r="G23" s="63">
        <v>107546719.65109999</v>
      </c>
      <c r="H23" s="63">
        <v>50469496.902400002</v>
      </c>
      <c r="I23" s="63">
        <v>6851540.5645000003</v>
      </c>
      <c r="J23" s="63">
        <v>5443947.1963</v>
      </c>
      <c r="K23" s="63">
        <f t="shared" si="0"/>
        <v>2721973.59815</v>
      </c>
      <c r="L23" s="63">
        <f t="shared" si="1"/>
        <v>2721973.59815</v>
      </c>
      <c r="M23" s="63">
        <v>176516561.41150001</v>
      </c>
      <c r="N23" s="68">
        <f t="shared" si="3"/>
        <v>367554982.11925</v>
      </c>
      <c r="O23" s="67"/>
      <c r="P23" s="187"/>
      <c r="Q23" s="71">
        <v>42</v>
      </c>
      <c r="R23" s="192"/>
      <c r="S23" s="63" t="s">
        <v>164</v>
      </c>
      <c r="T23" s="63">
        <v>29985511.615499999</v>
      </c>
      <c r="U23" s="63">
        <v>0</v>
      </c>
      <c r="V23" s="63">
        <v>137527657.7272</v>
      </c>
      <c r="W23" s="63">
        <v>64538943.802000001</v>
      </c>
      <c r="X23" s="63">
        <v>8775110.0147999991</v>
      </c>
      <c r="Y23" s="63">
        <v>6961563.3943999996</v>
      </c>
      <c r="Z23" s="63">
        <v>0</v>
      </c>
      <c r="AA23" s="63">
        <f t="shared" si="2"/>
        <v>6961563.3943999996</v>
      </c>
      <c r="AB23" s="63">
        <v>270480252.20920002</v>
      </c>
      <c r="AC23" s="68">
        <f t="shared" si="4"/>
        <v>518269038.76310003</v>
      </c>
    </row>
    <row r="24" spans="1:29" ht="24.9" customHeight="1">
      <c r="A24" s="59"/>
      <c r="B24" s="180" t="s">
        <v>165</v>
      </c>
      <c r="C24" s="181"/>
      <c r="D24" s="64"/>
      <c r="E24" s="64">
        <f>SUM(E7:E23)</f>
        <v>385741887.68409997</v>
      </c>
      <c r="F24" s="64">
        <f t="shared" ref="F24:H24" si="5">SUM(F7:F23)</f>
        <v>0</v>
      </c>
      <c r="G24" s="64">
        <f t="shared" si="5"/>
        <v>1769193701.9656</v>
      </c>
      <c r="H24" s="64">
        <f t="shared" si="5"/>
        <v>830246764.85500002</v>
      </c>
      <c r="I24" s="64">
        <f t="shared" ref="I24:N24" si="6">SUM(I7:I23)</f>
        <v>122106555.0281</v>
      </c>
      <c r="J24" s="64">
        <f t="shared" si="6"/>
        <v>89555470.635000005</v>
      </c>
      <c r="K24" s="64">
        <f t="shared" si="6"/>
        <v>44777735.317500003</v>
      </c>
      <c r="L24" s="64">
        <f t="shared" si="6"/>
        <v>44777735.317500003</v>
      </c>
      <c r="M24" s="64">
        <f t="shared" si="6"/>
        <v>3188782799.4049001</v>
      </c>
      <c r="N24" s="64">
        <f t="shared" si="6"/>
        <v>6340849444.2552004</v>
      </c>
      <c r="O24" s="67"/>
      <c r="P24" s="187"/>
      <c r="Q24" s="71">
        <v>43</v>
      </c>
      <c r="R24" s="192"/>
      <c r="S24" s="63" t="s">
        <v>166</v>
      </c>
      <c r="T24" s="63">
        <v>19568604.000599999</v>
      </c>
      <c r="U24" s="63">
        <v>0</v>
      </c>
      <c r="V24" s="63">
        <v>89750820.586099997</v>
      </c>
      <c r="W24" s="63">
        <v>42118241.972000003</v>
      </c>
      <c r="X24" s="63">
        <v>5939733.466</v>
      </c>
      <c r="Y24" s="63">
        <v>4543129.9967999998</v>
      </c>
      <c r="Z24" s="63">
        <v>0</v>
      </c>
      <c r="AA24" s="63">
        <f t="shared" si="2"/>
        <v>4543129.9967999998</v>
      </c>
      <c r="AB24" s="63">
        <v>175805340.4043</v>
      </c>
      <c r="AC24" s="68">
        <f t="shared" si="4"/>
        <v>337725870.42580003</v>
      </c>
    </row>
    <row r="25" spans="1:29" ht="24.9" customHeight="1">
      <c r="A25" s="187">
        <v>2</v>
      </c>
      <c r="B25" s="188" t="s">
        <v>167</v>
      </c>
      <c r="C25" s="59">
        <v>1</v>
      </c>
      <c r="D25" s="63" t="s">
        <v>168</v>
      </c>
      <c r="E25" s="63">
        <v>24047396.73</v>
      </c>
      <c r="F25" s="63">
        <v>0</v>
      </c>
      <c r="G25" s="63">
        <v>110292670.3106</v>
      </c>
      <c r="H25" s="63">
        <v>51758115.9208</v>
      </c>
      <c r="I25" s="63">
        <v>6141377.6810999997</v>
      </c>
      <c r="J25" s="63">
        <v>5582945.4888000004</v>
      </c>
      <c r="K25" s="63">
        <v>0</v>
      </c>
      <c r="L25" s="63">
        <f t="shared" ref="L25:L45" si="7">J25-K25</f>
        <v>5582945.4888000004</v>
      </c>
      <c r="M25" s="63">
        <v>198553857.51710001</v>
      </c>
      <c r="N25" s="68">
        <f t="shared" si="3"/>
        <v>396376363.64840001</v>
      </c>
      <c r="O25" s="67"/>
      <c r="P25" s="187"/>
      <c r="Q25" s="71">
        <v>44</v>
      </c>
      <c r="R25" s="193"/>
      <c r="S25" s="63" t="s">
        <v>169</v>
      </c>
      <c r="T25" s="63">
        <v>23009954.283799998</v>
      </c>
      <c r="U25" s="63">
        <v>0</v>
      </c>
      <c r="V25" s="63">
        <v>105534471.36849999</v>
      </c>
      <c r="W25" s="63">
        <v>49525189.546499997</v>
      </c>
      <c r="X25" s="63">
        <v>6603663.8355</v>
      </c>
      <c r="Y25" s="63">
        <v>5342088.4560000002</v>
      </c>
      <c r="Z25" s="63">
        <v>0</v>
      </c>
      <c r="AA25" s="63">
        <f t="shared" si="2"/>
        <v>5342088.4560000002</v>
      </c>
      <c r="AB25" s="63">
        <v>197974370.9005</v>
      </c>
      <c r="AC25" s="68">
        <f t="shared" si="4"/>
        <v>387989738.3908</v>
      </c>
    </row>
    <row r="26" spans="1:29" ht="24.9" customHeight="1">
      <c r="A26" s="187"/>
      <c r="B26" s="189"/>
      <c r="C26" s="59">
        <v>2</v>
      </c>
      <c r="D26" s="63" t="s">
        <v>170</v>
      </c>
      <c r="E26" s="63">
        <v>29377439.423099998</v>
      </c>
      <c r="F26" s="63">
        <v>0</v>
      </c>
      <c r="G26" s="63">
        <v>134738752.6913</v>
      </c>
      <c r="H26" s="63">
        <v>63230167.164999999</v>
      </c>
      <c r="I26" s="63">
        <v>6459629.1875999998</v>
      </c>
      <c r="J26" s="63">
        <v>6820390.7783000004</v>
      </c>
      <c r="K26" s="63">
        <v>0</v>
      </c>
      <c r="L26" s="63">
        <f t="shared" si="7"/>
        <v>6820390.7783000004</v>
      </c>
      <c r="M26" s="63">
        <v>209180464.8802</v>
      </c>
      <c r="N26" s="68">
        <f t="shared" si="3"/>
        <v>449806844.12550002</v>
      </c>
      <c r="O26" s="67"/>
      <c r="P26" s="69"/>
      <c r="Q26" s="181" t="s">
        <v>171</v>
      </c>
      <c r="R26" s="182"/>
      <c r="S26" s="64"/>
      <c r="T26" s="64">
        <f>SUM(T7:T25)+609845392.05</f>
        <v>1062102996.4777</v>
      </c>
      <c r="U26" s="64">
        <f t="shared" ref="U26:Z26" si="8">SUM(U7:U25)</f>
        <v>0</v>
      </c>
      <c r="V26" s="64">
        <f>SUM(V7:V25)+2797037763.45</f>
        <v>4871303823.1292</v>
      </c>
      <c r="W26" s="64">
        <f>SUM(W7:W25)+1312593161.34</f>
        <v>2286004203.6603999</v>
      </c>
      <c r="X26" s="64">
        <f>SUM(X7:X25)+175235185.8</f>
        <v>305103193.17290002</v>
      </c>
      <c r="Y26" s="64">
        <f>SUM(Y7:Y25)+141584289.51</f>
        <v>246582330.7031</v>
      </c>
      <c r="Z26" s="64">
        <f t="shared" si="8"/>
        <v>0</v>
      </c>
      <c r="AA26" s="64">
        <f>SUM(AA7:AA25)+141584289.51</f>
        <v>246582330.7031</v>
      </c>
      <c r="AB26" s="64">
        <f>3908378059.2361+5288059781.61</f>
        <v>9196437840.8460999</v>
      </c>
      <c r="AC26" s="64">
        <f>SUM(AC7:AC25)+10324355573.75</f>
        <v>17967534387.979401</v>
      </c>
    </row>
    <row r="27" spans="1:29" ht="24.9" customHeight="1">
      <c r="A27" s="187"/>
      <c r="B27" s="189"/>
      <c r="C27" s="59">
        <v>3</v>
      </c>
      <c r="D27" s="63" t="s">
        <v>172</v>
      </c>
      <c r="E27" s="63">
        <v>25014898.084899999</v>
      </c>
      <c r="F27" s="63">
        <v>0</v>
      </c>
      <c r="G27" s="63">
        <v>114730086.5166</v>
      </c>
      <c r="H27" s="63">
        <v>53840505.4551</v>
      </c>
      <c r="I27" s="63">
        <v>5951104.8097000001</v>
      </c>
      <c r="J27" s="63">
        <v>5807564.7017000001</v>
      </c>
      <c r="K27" s="63">
        <v>0</v>
      </c>
      <c r="L27" s="63">
        <f t="shared" si="7"/>
        <v>5807564.7017000001</v>
      </c>
      <c r="M27" s="63">
        <v>192200533.00839999</v>
      </c>
      <c r="N27" s="68">
        <f t="shared" si="3"/>
        <v>397544692.57639998</v>
      </c>
      <c r="O27" s="67"/>
      <c r="P27" s="188">
        <v>20</v>
      </c>
      <c r="Q27" s="71">
        <v>1</v>
      </c>
      <c r="R27" s="188" t="s">
        <v>107</v>
      </c>
      <c r="S27" s="63" t="s">
        <v>173</v>
      </c>
      <c r="T27" s="63">
        <v>23381480.708999999</v>
      </c>
      <c r="U27" s="63">
        <v>0</v>
      </c>
      <c r="V27" s="63">
        <v>107238466.2747</v>
      </c>
      <c r="W27" s="63">
        <v>50324839.837300003</v>
      </c>
      <c r="X27" s="63">
        <v>5694788.0920000002</v>
      </c>
      <c r="Y27" s="63">
        <v>5428343.6046000002</v>
      </c>
      <c r="Z27" s="63">
        <v>0</v>
      </c>
      <c r="AA27" s="63">
        <f t="shared" ref="AA27:AA58" si="9">Y27-Z27</f>
        <v>5428343.6046000002</v>
      </c>
      <c r="AB27" s="63">
        <v>180316036.18489999</v>
      </c>
      <c r="AC27" s="68">
        <f t="shared" si="4"/>
        <v>372383954.70249999</v>
      </c>
    </row>
    <row r="28" spans="1:29" ht="24.9" customHeight="1">
      <c r="A28" s="187"/>
      <c r="B28" s="189"/>
      <c r="C28" s="59">
        <v>4</v>
      </c>
      <c r="D28" s="63" t="s">
        <v>174</v>
      </c>
      <c r="E28" s="63">
        <v>21900903.702399999</v>
      </c>
      <c r="F28" s="63">
        <v>0</v>
      </c>
      <c r="G28" s="63">
        <v>100447843.84289999</v>
      </c>
      <c r="H28" s="63">
        <v>47138138.291299999</v>
      </c>
      <c r="I28" s="63">
        <v>5549794.3213999998</v>
      </c>
      <c r="J28" s="63">
        <v>5084606.5751</v>
      </c>
      <c r="K28" s="63">
        <v>0</v>
      </c>
      <c r="L28" s="63">
        <f t="shared" si="7"/>
        <v>5084606.5751</v>
      </c>
      <c r="M28" s="63">
        <v>178800536.77289999</v>
      </c>
      <c r="N28" s="68">
        <f t="shared" si="3"/>
        <v>358921823.50599998</v>
      </c>
      <c r="O28" s="67"/>
      <c r="P28" s="189"/>
      <c r="Q28" s="71">
        <v>2</v>
      </c>
      <c r="R28" s="189"/>
      <c r="S28" s="63" t="s">
        <v>175</v>
      </c>
      <c r="T28" s="63">
        <v>24093245.090999998</v>
      </c>
      <c r="U28" s="63">
        <v>0</v>
      </c>
      <c r="V28" s="63">
        <v>110502952.4557</v>
      </c>
      <c r="W28" s="63">
        <v>51856797.071699999</v>
      </c>
      <c r="X28" s="63">
        <v>6109188.3744999999</v>
      </c>
      <c r="Y28" s="63">
        <v>5593589.8384999996</v>
      </c>
      <c r="Z28" s="63">
        <v>0</v>
      </c>
      <c r="AA28" s="63">
        <f t="shared" si="9"/>
        <v>5593589.8384999996</v>
      </c>
      <c r="AB28" s="63">
        <v>194153108.4445</v>
      </c>
      <c r="AC28" s="68">
        <f t="shared" si="4"/>
        <v>392308881.27590001</v>
      </c>
    </row>
    <row r="29" spans="1:29" ht="24.9" customHeight="1">
      <c r="A29" s="187"/>
      <c r="B29" s="189"/>
      <c r="C29" s="59">
        <v>5</v>
      </c>
      <c r="D29" s="63" t="s">
        <v>176</v>
      </c>
      <c r="E29" s="63">
        <v>21671729.026700001</v>
      </c>
      <c r="F29" s="63">
        <v>0</v>
      </c>
      <c r="G29" s="63">
        <v>99396741.004600003</v>
      </c>
      <c r="H29" s="63">
        <v>46644877.021899998</v>
      </c>
      <c r="I29" s="63">
        <v>5743245.4702000003</v>
      </c>
      <c r="J29" s="63">
        <v>5031400.4116000002</v>
      </c>
      <c r="K29" s="63">
        <v>0</v>
      </c>
      <c r="L29" s="63">
        <f t="shared" si="7"/>
        <v>5031400.4116000002</v>
      </c>
      <c r="M29" s="63">
        <v>185259985.8558</v>
      </c>
      <c r="N29" s="68">
        <f t="shared" si="3"/>
        <v>363747978.79079998</v>
      </c>
      <c r="O29" s="67"/>
      <c r="P29" s="189"/>
      <c r="Q29" s="71">
        <v>3</v>
      </c>
      <c r="R29" s="189"/>
      <c r="S29" s="63" t="s">
        <v>177</v>
      </c>
      <c r="T29" s="63">
        <v>26211174.5079</v>
      </c>
      <c r="U29" s="63">
        <v>0</v>
      </c>
      <c r="V29" s="63">
        <v>120216772.7723</v>
      </c>
      <c r="W29" s="63">
        <v>56415296.168399997</v>
      </c>
      <c r="X29" s="63">
        <v>6396445.7910000002</v>
      </c>
      <c r="Y29" s="63">
        <v>6085297.3033999996</v>
      </c>
      <c r="Z29" s="63">
        <v>0</v>
      </c>
      <c r="AA29" s="63">
        <f t="shared" si="9"/>
        <v>6085297.3033999996</v>
      </c>
      <c r="AB29" s="63">
        <v>203744804.68220001</v>
      </c>
      <c r="AC29" s="68">
        <f t="shared" si="4"/>
        <v>419069791.2252</v>
      </c>
    </row>
    <row r="30" spans="1:29" ht="24.9" customHeight="1">
      <c r="A30" s="187"/>
      <c r="B30" s="189"/>
      <c r="C30" s="59">
        <v>6</v>
      </c>
      <c r="D30" s="63" t="s">
        <v>178</v>
      </c>
      <c r="E30" s="63">
        <v>23170201.2447</v>
      </c>
      <c r="F30" s="63">
        <v>0</v>
      </c>
      <c r="G30" s="63">
        <v>106269439.2911</v>
      </c>
      <c r="H30" s="63">
        <v>49870095.104000002</v>
      </c>
      <c r="I30" s="63">
        <v>6112349.4145</v>
      </c>
      <c r="J30" s="63">
        <v>5379292.0691</v>
      </c>
      <c r="K30" s="63">
        <v>0</v>
      </c>
      <c r="L30" s="63">
        <f t="shared" si="7"/>
        <v>5379292.0691</v>
      </c>
      <c r="M30" s="63">
        <v>197584586.4061</v>
      </c>
      <c r="N30" s="68">
        <f t="shared" si="3"/>
        <v>388385963.52950001</v>
      </c>
      <c r="O30" s="67"/>
      <c r="P30" s="189"/>
      <c r="Q30" s="71">
        <v>4</v>
      </c>
      <c r="R30" s="189"/>
      <c r="S30" s="63" t="s">
        <v>179</v>
      </c>
      <c r="T30" s="63">
        <v>24575582.881000001</v>
      </c>
      <c r="U30" s="63">
        <v>0</v>
      </c>
      <c r="V30" s="63">
        <v>112715180.39210001</v>
      </c>
      <c r="W30" s="63">
        <v>52894950.828000002</v>
      </c>
      <c r="X30" s="63">
        <v>6260450.8340999996</v>
      </c>
      <c r="Y30" s="63">
        <v>5705571.4230000004</v>
      </c>
      <c r="Z30" s="63">
        <v>0</v>
      </c>
      <c r="AA30" s="63">
        <f t="shared" si="9"/>
        <v>5705571.4230000004</v>
      </c>
      <c r="AB30" s="63">
        <v>199203852.0684</v>
      </c>
      <c r="AC30" s="68">
        <f t="shared" si="4"/>
        <v>401355588.42659998</v>
      </c>
    </row>
    <row r="31" spans="1:29" ht="24.9" customHeight="1">
      <c r="A31" s="187"/>
      <c r="B31" s="189"/>
      <c r="C31" s="59">
        <v>7</v>
      </c>
      <c r="D31" s="63" t="s">
        <v>180</v>
      </c>
      <c r="E31" s="63">
        <v>25237904.4553</v>
      </c>
      <c r="F31" s="63">
        <v>0</v>
      </c>
      <c r="G31" s="63">
        <v>115752898.60609999</v>
      </c>
      <c r="H31" s="63">
        <v>54320490.449100003</v>
      </c>
      <c r="I31" s="63">
        <v>6010420.8823999995</v>
      </c>
      <c r="J31" s="63">
        <v>5859338.8054</v>
      </c>
      <c r="K31" s="63">
        <v>0</v>
      </c>
      <c r="L31" s="63">
        <f t="shared" si="7"/>
        <v>5859338.8054</v>
      </c>
      <c r="M31" s="63">
        <v>194181132.0061</v>
      </c>
      <c r="N31" s="68">
        <f t="shared" si="3"/>
        <v>401362185.2044</v>
      </c>
      <c r="O31" s="67"/>
      <c r="P31" s="189"/>
      <c r="Q31" s="71">
        <v>5</v>
      </c>
      <c r="R31" s="189"/>
      <c r="S31" s="63" t="s">
        <v>181</v>
      </c>
      <c r="T31" s="63">
        <v>22983532.305399999</v>
      </c>
      <c r="U31" s="63">
        <v>0</v>
      </c>
      <c r="V31" s="63">
        <v>105413287.7502</v>
      </c>
      <c r="W31" s="63">
        <v>49468320.529299997</v>
      </c>
      <c r="X31" s="63">
        <v>5729925.7139999997</v>
      </c>
      <c r="Y31" s="63">
        <v>5335954.2176000001</v>
      </c>
      <c r="Z31" s="63">
        <v>0</v>
      </c>
      <c r="AA31" s="63">
        <f t="shared" si="9"/>
        <v>5335954.2176000001</v>
      </c>
      <c r="AB31" s="63">
        <v>181489302.31079999</v>
      </c>
      <c r="AC31" s="68">
        <f t="shared" si="4"/>
        <v>370420322.82730001</v>
      </c>
    </row>
    <row r="32" spans="1:29" ht="24.9" customHeight="1">
      <c r="A32" s="187"/>
      <c r="B32" s="189"/>
      <c r="C32" s="59">
        <v>8</v>
      </c>
      <c r="D32" s="63" t="s">
        <v>182</v>
      </c>
      <c r="E32" s="63">
        <v>26400953.388999999</v>
      </c>
      <c r="F32" s="63">
        <v>0</v>
      </c>
      <c r="G32" s="63">
        <v>121087187.96960001</v>
      </c>
      <c r="H32" s="63">
        <v>56823764.387999997</v>
      </c>
      <c r="I32" s="63">
        <v>6002734.1596999997</v>
      </c>
      <c r="J32" s="63">
        <v>6129357.1723999996</v>
      </c>
      <c r="K32" s="63">
        <v>0</v>
      </c>
      <c r="L32" s="63">
        <f t="shared" si="7"/>
        <v>6129357.1723999996</v>
      </c>
      <c r="M32" s="63">
        <v>193924467.75819999</v>
      </c>
      <c r="N32" s="68">
        <f t="shared" si="3"/>
        <v>410368464.8369</v>
      </c>
      <c r="O32" s="67"/>
      <c r="P32" s="189"/>
      <c r="Q32" s="71">
        <v>6</v>
      </c>
      <c r="R32" s="189"/>
      <c r="S32" s="63" t="s">
        <v>183</v>
      </c>
      <c r="T32" s="63">
        <v>21498444.990800001</v>
      </c>
      <c r="U32" s="63">
        <v>0</v>
      </c>
      <c r="V32" s="63">
        <v>98601978.924600005</v>
      </c>
      <c r="W32" s="63">
        <v>46271911.2777</v>
      </c>
      <c r="X32" s="63">
        <v>5556379.9985999996</v>
      </c>
      <c r="Y32" s="63">
        <v>4991170.0557000004</v>
      </c>
      <c r="Z32" s="63">
        <v>0</v>
      </c>
      <c r="AA32" s="63">
        <f t="shared" si="9"/>
        <v>4991170.0557000004</v>
      </c>
      <c r="AB32" s="63">
        <v>175694507.50549999</v>
      </c>
      <c r="AC32" s="68">
        <f t="shared" si="4"/>
        <v>352614392.7529</v>
      </c>
    </row>
    <row r="33" spans="1:29" ht="24.9" customHeight="1">
      <c r="A33" s="187"/>
      <c r="B33" s="189"/>
      <c r="C33" s="59">
        <v>9</v>
      </c>
      <c r="D33" s="63" t="s">
        <v>184</v>
      </c>
      <c r="E33" s="63">
        <v>22954315.399999999</v>
      </c>
      <c r="F33" s="63">
        <v>0</v>
      </c>
      <c r="G33" s="63">
        <v>105279285.2819</v>
      </c>
      <c r="H33" s="63">
        <v>49405435.885499999</v>
      </c>
      <c r="I33" s="63">
        <v>6353215.7529999996</v>
      </c>
      <c r="J33" s="63">
        <v>5329171.0970999999</v>
      </c>
      <c r="K33" s="63">
        <v>0</v>
      </c>
      <c r="L33" s="63">
        <f t="shared" si="7"/>
        <v>5329171.0970999999</v>
      </c>
      <c r="M33" s="63">
        <v>205627256.9145</v>
      </c>
      <c r="N33" s="68">
        <f t="shared" si="3"/>
        <v>394948680.33200002</v>
      </c>
      <c r="O33" s="67"/>
      <c r="P33" s="189"/>
      <c r="Q33" s="71">
        <v>7</v>
      </c>
      <c r="R33" s="189"/>
      <c r="S33" s="63" t="s">
        <v>185</v>
      </c>
      <c r="T33" s="63">
        <v>21568799.348900001</v>
      </c>
      <c r="U33" s="63">
        <v>0</v>
      </c>
      <c r="V33" s="63">
        <v>98924657.097200006</v>
      </c>
      <c r="W33" s="63">
        <v>46423337.607500002</v>
      </c>
      <c r="X33" s="63">
        <v>5274784.6244000001</v>
      </c>
      <c r="Y33" s="63">
        <v>5007503.8216000004</v>
      </c>
      <c r="Z33" s="63">
        <v>0</v>
      </c>
      <c r="AA33" s="63">
        <f t="shared" si="9"/>
        <v>5007503.8216000004</v>
      </c>
      <c r="AB33" s="63">
        <v>166291870.2315</v>
      </c>
      <c r="AC33" s="68">
        <f t="shared" si="4"/>
        <v>343490952.73110002</v>
      </c>
    </row>
    <row r="34" spans="1:29" ht="24.9" customHeight="1">
      <c r="A34" s="187"/>
      <c r="B34" s="189"/>
      <c r="C34" s="59">
        <v>10</v>
      </c>
      <c r="D34" s="63" t="s">
        <v>186</v>
      </c>
      <c r="E34" s="63">
        <v>20552570.739100002</v>
      </c>
      <c r="F34" s="63">
        <v>0</v>
      </c>
      <c r="G34" s="63">
        <v>94263754.784799993</v>
      </c>
      <c r="H34" s="63">
        <v>44236070.570600003</v>
      </c>
      <c r="I34" s="63">
        <v>5347420.4533000002</v>
      </c>
      <c r="J34" s="63">
        <v>4771571.8827999998</v>
      </c>
      <c r="K34" s="63">
        <v>0</v>
      </c>
      <c r="L34" s="63">
        <f t="shared" si="7"/>
        <v>4771571.8827999998</v>
      </c>
      <c r="M34" s="63">
        <v>172043152.77430001</v>
      </c>
      <c r="N34" s="68">
        <f t="shared" si="3"/>
        <v>341214541.20490003</v>
      </c>
      <c r="O34" s="67"/>
      <c r="P34" s="189"/>
      <c r="Q34" s="71">
        <v>8</v>
      </c>
      <c r="R34" s="189"/>
      <c r="S34" s="63" t="s">
        <v>187</v>
      </c>
      <c r="T34" s="63">
        <v>23093710.403999999</v>
      </c>
      <c r="U34" s="63">
        <v>0</v>
      </c>
      <c r="V34" s="63">
        <v>105918616.32430001</v>
      </c>
      <c r="W34" s="63">
        <v>49705460.992399998</v>
      </c>
      <c r="X34" s="63">
        <v>5652034.3757999996</v>
      </c>
      <c r="Y34" s="63">
        <v>5361533.6316</v>
      </c>
      <c r="Z34" s="63">
        <v>0</v>
      </c>
      <c r="AA34" s="63">
        <f t="shared" si="9"/>
        <v>5361533.6316</v>
      </c>
      <c r="AB34" s="63">
        <v>178888464.1349</v>
      </c>
      <c r="AC34" s="68">
        <f t="shared" si="4"/>
        <v>368619819.86299998</v>
      </c>
    </row>
    <row r="35" spans="1:29" ht="24.9" customHeight="1">
      <c r="A35" s="187"/>
      <c r="B35" s="189"/>
      <c r="C35" s="59">
        <v>11</v>
      </c>
      <c r="D35" s="63" t="s">
        <v>188</v>
      </c>
      <c r="E35" s="63">
        <v>20886007.412999999</v>
      </c>
      <c r="F35" s="63">
        <v>0</v>
      </c>
      <c r="G35" s="63">
        <v>95793052.178299993</v>
      </c>
      <c r="H35" s="63">
        <v>44953738.857600003</v>
      </c>
      <c r="I35" s="63">
        <v>5606673.7148000002</v>
      </c>
      <c r="J35" s="63">
        <v>4848983.9534999998</v>
      </c>
      <c r="K35" s="63">
        <v>0</v>
      </c>
      <c r="L35" s="63">
        <f t="shared" si="7"/>
        <v>4848983.9534999998</v>
      </c>
      <c r="M35" s="63">
        <v>180699773.59709999</v>
      </c>
      <c r="N35" s="68">
        <f t="shared" si="3"/>
        <v>352788229.71429998</v>
      </c>
      <c r="O35" s="67"/>
      <c r="P35" s="189"/>
      <c r="Q35" s="71">
        <v>9</v>
      </c>
      <c r="R35" s="189"/>
      <c r="S35" s="63" t="s">
        <v>189</v>
      </c>
      <c r="T35" s="63">
        <v>21660802.3739</v>
      </c>
      <c r="U35" s="63">
        <v>0</v>
      </c>
      <c r="V35" s="63">
        <v>99346626.236399993</v>
      </c>
      <c r="W35" s="63">
        <v>46621359.176399998</v>
      </c>
      <c r="X35" s="63">
        <v>5416182.6528000003</v>
      </c>
      <c r="Y35" s="63">
        <v>5028863.6336000003</v>
      </c>
      <c r="Z35" s="63">
        <v>0</v>
      </c>
      <c r="AA35" s="63">
        <f t="shared" si="9"/>
        <v>5028863.6336000003</v>
      </c>
      <c r="AB35" s="63">
        <v>171013234.6214</v>
      </c>
      <c r="AC35" s="68">
        <f t="shared" si="4"/>
        <v>349087068.69450003</v>
      </c>
    </row>
    <row r="36" spans="1:29" ht="24.9" customHeight="1">
      <c r="A36" s="187"/>
      <c r="B36" s="189"/>
      <c r="C36" s="59">
        <v>12</v>
      </c>
      <c r="D36" s="63" t="s">
        <v>190</v>
      </c>
      <c r="E36" s="63">
        <v>20448745.826000001</v>
      </c>
      <c r="F36" s="63">
        <v>0</v>
      </c>
      <c r="G36" s="63">
        <v>93787564.906900004</v>
      </c>
      <c r="H36" s="63">
        <v>44012604.307300001</v>
      </c>
      <c r="I36" s="63">
        <v>5328727.4737999998</v>
      </c>
      <c r="J36" s="63">
        <v>4747467.4512</v>
      </c>
      <c r="K36" s="63">
        <v>0</v>
      </c>
      <c r="L36" s="63">
        <f t="shared" si="7"/>
        <v>4747467.4512</v>
      </c>
      <c r="M36" s="63">
        <v>171418983.0564</v>
      </c>
      <c r="N36" s="68">
        <f t="shared" si="3"/>
        <v>339744093.02160001</v>
      </c>
      <c r="O36" s="67"/>
      <c r="P36" s="189"/>
      <c r="Q36" s="71">
        <v>10</v>
      </c>
      <c r="R36" s="189"/>
      <c r="S36" s="63" t="s">
        <v>191</v>
      </c>
      <c r="T36" s="63">
        <v>26116289.700300001</v>
      </c>
      <c r="U36" s="63">
        <v>0</v>
      </c>
      <c r="V36" s="63">
        <v>119781586.4228</v>
      </c>
      <c r="W36" s="63">
        <v>56211072.030299999</v>
      </c>
      <c r="X36" s="63">
        <v>6522905.9157999996</v>
      </c>
      <c r="Y36" s="63">
        <v>6063268.4446</v>
      </c>
      <c r="Z36" s="63">
        <v>0</v>
      </c>
      <c r="AA36" s="63">
        <f t="shared" si="9"/>
        <v>6063268.4446</v>
      </c>
      <c r="AB36" s="63">
        <v>207967383.57339999</v>
      </c>
      <c r="AC36" s="68">
        <f t="shared" si="4"/>
        <v>422662506.08719999</v>
      </c>
    </row>
    <row r="37" spans="1:29" ht="24.9" customHeight="1">
      <c r="A37" s="187"/>
      <c r="B37" s="189"/>
      <c r="C37" s="59">
        <v>13</v>
      </c>
      <c r="D37" s="63" t="s">
        <v>192</v>
      </c>
      <c r="E37" s="63">
        <v>23710760.408399999</v>
      </c>
      <c r="F37" s="63">
        <v>0</v>
      </c>
      <c r="G37" s="63">
        <v>108748697.8283</v>
      </c>
      <c r="H37" s="63">
        <v>51033560.911799997</v>
      </c>
      <c r="I37" s="63">
        <v>5822113.8344000001</v>
      </c>
      <c r="J37" s="63">
        <v>5504790.5745000001</v>
      </c>
      <c r="K37" s="63">
        <v>0</v>
      </c>
      <c r="L37" s="63">
        <f t="shared" si="7"/>
        <v>5504790.5745000001</v>
      </c>
      <c r="M37" s="63">
        <v>187893447.51179999</v>
      </c>
      <c r="N37" s="68">
        <f t="shared" si="3"/>
        <v>382713371.06919998</v>
      </c>
      <c r="O37" s="67"/>
      <c r="P37" s="189"/>
      <c r="Q37" s="71">
        <v>11</v>
      </c>
      <c r="R37" s="189"/>
      <c r="S37" s="63" t="s">
        <v>193</v>
      </c>
      <c r="T37" s="63">
        <v>21554220.652899999</v>
      </c>
      <c r="U37" s="63">
        <v>0</v>
      </c>
      <c r="V37" s="63">
        <v>98857792.341100007</v>
      </c>
      <c r="W37" s="63">
        <v>46391959.331900001</v>
      </c>
      <c r="X37" s="63">
        <v>5349321.1141999997</v>
      </c>
      <c r="Y37" s="63">
        <v>5004119.1698000003</v>
      </c>
      <c r="Z37" s="63">
        <v>0</v>
      </c>
      <c r="AA37" s="63">
        <f t="shared" si="9"/>
        <v>5004119.1698000003</v>
      </c>
      <c r="AB37" s="63">
        <v>168780688.02340001</v>
      </c>
      <c r="AC37" s="68">
        <f t="shared" si="4"/>
        <v>345938100.63330001</v>
      </c>
    </row>
    <row r="38" spans="1:29" ht="24.9" customHeight="1">
      <c r="A38" s="187"/>
      <c r="B38" s="189"/>
      <c r="C38" s="59">
        <v>14</v>
      </c>
      <c r="D38" s="63" t="s">
        <v>194</v>
      </c>
      <c r="E38" s="63">
        <v>22986177.987300001</v>
      </c>
      <c r="F38" s="63">
        <v>0</v>
      </c>
      <c r="G38" s="63">
        <v>105425422.0913</v>
      </c>
      <c r="H38" s="63">
        <v>49474014.929799996</v>
      </c>
      <c r="I38" s="63">
        <v>5847693.0813999996</v>
      </c>
      <c r="J38" s="63">
        <v>5336568.4501999998</v>
      </c>
      <c r="K38" s="63">
        <v>0</v>
      </c>
      <c r="L38" s="63">
        <f t="shared" si="7"/>
        <v>5336568.4501999998</v>
      </c>
      <c r="M38" s="63">
        <v>188747553.80720001</v>
      </c>
      <c r="N38" s="68">
        <f t="shared" si="3"/>
        <v>377817430.34719998</v>
      </c>
      <c r="O38" s="67"/>
      <c r="P38" s="189"/>
      <c r="Q38" s="71">
        <v>12</v>
      </c>
      <c r="R38" s="189"/>
      <c r="S38" s="63" t="s">
        <v>195</v>
      </c>
      <c r="T38" s="63">
        <v>23939667.957400002</v>
      </c>
      <c r="U38" s="63">
        <v>0</v>
      </c>
      <c r="V38" s="63">
        <v>109798575.4972</v>
      </c>
      <c r="W38" s="63">
        <v>51526247.233999997</v>
      </c>
      <c r="X38" s="63">
        <v>5933747.4641000004</v>
      </c>
      <c r="Y38" s="63">
        <v>5557934.7205999997</v>
      </c>
      <c r="Z38" s="63">
        <v>0</v>
      </c>
      <c r="AA38" s="63">
        <f t="shared" si="9"/>
        <v>5557934.7205999997</v>
      </c>
      <c r="AB38" s="63">
        <v>188295031.94870001</v>
      </c>
      <c r="AC38" s="68">
        <f t="shared" si="4"/>
        <v>385051204.82200003</v>
      </c>
    </row>
    <row r="39" spans="1:29" ht="24.9" customHeight="1">
      <c r="A39" s="187"/>
      <c r="B39" s="189"/>
      <c r="C39" s="59">
        <v>15</v>
      </c>
      <c r="D39" s="63" t="s">
        <v>196</v>
      </c>
      <c r="E39" s="63">
        <v>21934344.484000001</v>
      </c>
      <c r="F39" s="63">
        <v>0</v>
      </c>
      <c r="G39" s="63">
        <v>100601218.99349999</v>
      </c>
      <c r="H39" s="63">
        <v>47210114.142399997</v>
      </c>
      <c r="I39" s="63">
        <v>5797900.0694000004</v>
      </c>
      <c r="J39" s="63">
        <v>5092370.3285999997</v>
      </c>
      <c r="K39" s="63">
        <v>0</v>
      </c>
      <c r="L39" s="63">
        <f t="shared" si="7"/>
        <v>5092370.3285999997</v>
      </c>
      <c r="M39" s="63">
        <v>187084935.47799999</v>
      </c>
      <c r="N39" s="68">
        <f t="shared" si="3"/>
        <v>367720883.49589998</v>
      </c>
      <c r="O39" s="67"/>
      <c r="P39" s="189"/>
      <c r="Q39" s="71">
        <v>13</v>
      </c>
      <c r="R39" s="189"/>
      <c r="S39" s="63" t="s">
        <v>197</v>
      </c>
      <c r="T39" s="63">
        <v>26088810.8726</v>
      </c>
      <c r="U39" s="63">
        <v>0</v>
      </c>
      <c r="V39" s="63">
        <v>119655555.59649999</v>
      </c>
      <c r="W39" s="63">
        <v>56151928.316600002</v>
      </c>
      <c r="X39" s="63">
        <v>6244088.5914000003</v>
      </c>
      <c r="Y39" s="63">
        <v>6056888.8436000003</v>
      </c>
      <c r="Z39" s="63">
        <v>0</v>
      </c>
      <c r="AA39" s="63">
        <f t="shared" si="9"/>
        <v>6056888.8436000003</v>
      </c>
      <c r="AB39" s="63">
        <v>198657507.03830001</v>
      </c>
      <c r="AC39" s="68">
        <f t="shared" si="4"/>
        <v>412854779.259</v>
      </c>
    </row>
    <row r="40" spans="1:29" ht="24.9" customHeight="1">
      <c r="A40" s="187"/>
      <c r="B40" s="189"/>
      <c r="C40" s="59">
        <v>16</v>
      </c>
      <c r="D40" s="63" t="s">
        <v>198</v>
      </c>
      <c r="E40" s="63">
        <v>20434583.1765</v>
      </c>
      <c r="F40" s="63">
        <v>0</v>
      </c>
      <c r="G40" s="63">
        <v>93722608.335999995</v>
      </c>
      <c r="H40" s="63">
        <v>43982121.504500002</v>
      </c>
      <c r="I40" s="63">
        <v>5537340.1826999998</v>
      </c>
      <c r="J40" s="63">
        <v>4744179.3904999997</v>
      </c>
      <c r="K40" s="63">
        <v>0</v>
      </c>
      <c r="L40" s="63">
        <f t="shared" si="7"/>
        <v>4744179.3904999997</v>
      </c>
      <c r="M40" s="63">
        <v>178384685.6636</v>
      </c>
      <c r="N40" s="68">
        <f t="shared" si="3"/>
        <v>346805518.25379997</v>
      </c>
      <c r="O40" s="67"/>
      <c r="P40" s="189"/>
      <c r="Q40" s="71">
        <v>14</v>
      </c>
      <c r="R40" s="189"/>
      <c r="S40" s="63" t="s">
        <v>199</v>
      </c>
      <c r="T40" s="63">
        <v>26027809.851100001</v>
      </c>
      <c r="U40" s="63">
        <v>0</v>
      </c>
      <c r="V40" s="63">
        <v>119375776.2243</v>
      </c>
      <c r="W40" s="63">
        <v>56020633.524899997</v>
      </c>
      <c r="X40" s="63">
        <v>6591768.5920000002</v>
      </c>
      <c r="Y40" s="63">
        <v>6042726.5878999997</v>
      </c>
      <c r="Z40" s="63">
        <v>0</v>
      </c>
      <c r="AA40" s="63">
        <f t="shared" si="9"/>
        <v>6042726.5878999997</v>
      </c>
      <c r="AB40" s="63">
        <v>210266749.3477</v>
      </c>
      <c r="AC40" s="68">
        <f t="shared" si="4"/>
        <v>424325464.1279</v>
      </c>
    </row>
    <row r="41" spans="1:29" ht="24.9" customHeight="1">
      <c r="A41" s="187"/>
      <c r="B41" s="189"/>
      <c r="C41" s="59">
        <v>17</v>
      </c>
      <c r="D41" s="63" t="s">
        <v>200</v>
      </c>
      <c r="E41" s="63">
        <v>19420149.462099999</v>
      </c>
      <c r="F41" s="63">
        <v>0</v>
      </c>
      <c r="G41" s="63">
        <v>89069938.258399993</v>
      </c>
      <c r="H41" s="63">
        <v>41798717.688500002</v>
      </c>
      <c r="I41" s="63">
        <v>5087507.9934</v>
      </c>
      <c r="J41" s="63">
        <v>4508664.1623999998</v>
      </c>
      <c r="K41" s="63">
        <v>0</v>
      </c>
      <c r="L41" s="63">
        <f t="shared" si="7"/>
        <v>4508664.1623999998</v>
      </c>
      <c r="M41" s="63">
        <v>163364520.9287</v>
      </c>
      <c r="N41" s="68">
        <f t="shared" si="3"/>
        <v>323249498.49349999</v>
      </c>
      <c r="O41" s="67"/>
      <c r="P41" s="189"/>
      <c r="Q41" s="71">
        <v>15</v>
      </c>
      <c r="R41" s="189"/>
      <c r="S41" s="63" t="s">
        <v>201</v>
      </c>
      <c r="T41" s="63">
        <v>22728925.300000001</v>
      </c>
      <c r="U41" s="63">
        <v>0</v>
      </c>
      <c r="V41" s="63">
        <v>104245540.2879</v>
      </c>
      <c r="W41" s="63">
        <v>48920320.300999999</v>
      </c>
      <c r="X41" s="63">
        <v>5934712.7187000001</v>
      </c>
      <c r="Y41" s="63">
        <v>5276843.5766000003</v>
      </c>
      <c r="Z41" s="63">
        <v>0</v>
      </c>
      <c r="AA41" s="63">
        <f t="shared" si="9"/>
        <v>5276843.5766000003</v>
      </c>
      <c r="AB41" s="63">
        <v>188327262.375</v>
      </c>
      <c r="AC41" s="68">
        <f t="shared" si="4"/>
        <v>375433604.55919999</v>
      </c>
    </row>
    <row r="42" spans="1:29" ht="24.9" customHeight="1">
      <c r="A42" s="187"/>
      <c r="B42" s="189"/>
      <c r="C42" s="59">
        <v>18</v>
      </c>
      <c r="D42" s="63" t="s">
        <v>202</v>
      </c>
      <c r="E42" s="63">
        <v>21999832.2634</v>
      </c>
      <c r="F42" s="63">
        <v>0</v>
      </c>
      <c r="G42" s="63">
        <v>100901576.74690001</v>
      </c>
      <c r="H42" s="63">
        <v>47351065.9516</v>
      </c>
      <c r="I42" s="63">
        <v>5774321.96</v>
      </c>
      <c r="J42" s="63">
        <v>5107574.2488000002</v>
      </c>
      <c r="K42" s="63">
        <v>0</v>
      </c>
      <c r="L42" s="63">
        <f t="shared" si="7"/>
        <v>5107574.2488000002</v>
      </c>
      <c r="M42" s="63">
        <v>186297648.35910001</v>
      </c>
      <c r="N42" s="68">
        <f t="shared" si="3"/>
        <v>367432019.5298</v>
      </c>
      <c r="O42" s="67"/>
      <c r="P42" s="189"/>
      <c r="Q42" s="71">
        <v>16</v>
      </c>
      <c r="R42" s="189"/>
      <c r="S42" s="63" t="s">
        <v>203</v>
      </c>
      <c r="T42" s="63">
        <v>25605845.888099998</v>
      </c>
      <c r="U42" s="63">
        <v>0</v>
      </c>
      <c r="V42" s="63">
        <v>117440451.0503</v>
      </c>
      <c r="W42" s="63">
        <v>55112424.625600003</v>
      </c>
      <c r="X42" s="63">
        <v>5934653.8617000002</v>
      </c>
      <c r="Y42" s="63">
        <v>5944761.6469000001</v>
      </c>
      <c r="Z42" s="63">
        <v>0</v>
      </c>
      <c r="AA42" s="63">
        <f t="shared" si="9"/>
        <v>5944761.6469000001</v>
      </c>
      <c r="AB42" s="63">
        <v>188325297.10510001</v>
      </c>
      <c r="AC42" s="68">
        <f t="shared" si="4"/>
        <v>398363434.17769998</v>
      </c>
    </row>
    <row r="43" spans="1:29" ht="24.9" customHeight="1">
      <c r="A43" s="187"/>
      <c r="B43" s="189"/>
      <c r="C43" s="59">
        <v>19</v>
      </c>
      <c r="D43" s="63" t="s">
        <v>204</v>
      </c>
      <c r="E43" s="63">
        <v>27691582.832699999</v>
      </c>
      <c r="F43" s="63">
        <v>0</v>
      </c>
      <c r="G43" s="63">
        <v>127006621.5501</v>
      </c>
      <c r="H43" s="63">
        <v>59601634.654299997</v>
      </c>
      <c r="I43" s="63">
        <v>6287884.4961000001</v>
      </c>
      <c r="J43" s="63">
        <v>6428995.1710999999</v>
      </c>
      <c r="K43" s="63">
        <v>0</v>
      </c>
      <c r="L43" s="63">
        <f t="shared" si="7"/>
        <v>6428995.1710999999</v>
      </c>
      <c r="M43" s="63">
        <v>203445807.3337</v>
      </c>
      <c r="N43" s="68">
        <f t="shared" si="3"/>
        <v>430462526.03799999</v>
      </c>
      <c r="O43" s="67"/>
      <c r="P43" s="189"/>
      <c r="Q43" s="71">
        <v>17</v>
      </c>
      <c r="R43" s="189"/>
      <c r="S43" s="63" t="s">
        <v>205</v>
      </c>
      <c r="T43" s="63">
        <v>26432560.751699999</v>
      </c>
      <c r="U43" s="63">
        <v>0</v>
      </c>
      <c r="V43" s="63">
        <v>121232154.19859999</v>
      </c>
      <c r="W43" s="63">
        <v>56891794.102600001</v>
      </c>
      <c r="X43" s="63">
        <v>6324710.8937999997</v>
      </c>
      <c r="Y43" s="63">
        <v>6136695.2715999996</v>
      </c>
      <c r="Z43" s="63">
        <v>0</v>
      </c>
      <c r="AA43" s="63">
        <f t="shared" si="9"/>
        <v>6136695.2715999996</v>
      </c>
      <c r="AB43" s="63">
        <v>201349533.73710001</v>
      </c>
      <c r="AC43" s="68">
        <f t="shared" si="4"/>
        <v>418367448.95539999</v>
      </c>
    </row>
    <row r="44" spans="1:29" ht="24.9" customHeight="1">
      <c r="A44" s="187"/>
      <c r="B44" s="189"/>
      <c r="C44" s="59">
        <v>20</v>
      </c>
      <c r="D44" s="63" t="s">
        <v>206</v>
      </c>
      <c r="E44" s="63">
        <v>23725618.224300001</v>
      </c>
      <c r="F44" s="63">
        <v>0</v>
      </c>
      <c r="G44" s="63">
        <v>108816842.7587</v>
      </c>
      <c r="H44" s="63">
        <v>51065539.947300002</v>
      </c>
      <c r="I44" s="63">
        <v>4632155.0186999999</v>
      </c>
      <c r="J44" s="63">
        <v>5508240.0279000001</v>
      </c>
      <c r="K44" s="63">
        <v>0</v>
      </c>
      <c r="L44" s="63">
        <f t="shared" si="7"/>
        <v>5508240.0279000001</v>
      </c>
      <c r="M44" s="63">
        <v>148160013.87779999</v>
      </c>
      <c r="N44" s="68">
        <f t="shared" si="3"/>
        <v>341908409.85470003</v>
      </c>
      <c r="O44" s="67"/>
      <c r="P44" s="189"/>
      <c r="Q44" s="71">
        <v>18</v>
      </c>
      <c r="R44" s="189"/>
      <c r="S44" s="63" t="s">
        <v>207</v>
      </c>
      <c r="T44" s="63">
        <v>25303227.853700001</v>
      </c>
      <c r="U44" s="63">
        <v>0</v>
      </c>
      <c r="V44" s="63">
        <v>116052502.43089999</v>
      </c>
      <c r="W44" s="63">
        <v>54461088.454899997</v>
      </c>
      <c r="X44" s="63">
        <v>6107140.1513</v>
      </c>
      <c r="Y44" s="63">
        <v>5874504.5620999997</v>
      </c>
      <c r="Z44" s="63">
        <v>0</v>
      </c>
      <c r="AA44" s="63">
        <f t="shared" si="9"/>
        <v>5874504.5620999997</v>
      </c>
      <c r="AB44" s="63">
        <v>194084717.05230001</v>
      </c>
      <c r="AC44" s="68">
        <f t="shared" si="4"/>
        <v>401883180.50520003</v>
      </c>
    </row>
    <row r="45" spans="1:29" ht="24.9" customHeight="1">
      <c r="A45" s="187"/>
      <c r="B45" s="189"/>
      <c r="C45" s="65">
        <v>21</v>
      </c>
      <c r="D45" s="63" t="s">
        <v>208</v>
      </c>
      <c r="E45" s="63">
        <v>22991914.058899999</v>
      </c>
      <c r="F45" s="63">
        <v>0</v>
      </c>
      <c r="G45" s="63">
        <v>105451730.41339999</v>
      </c>
      <c r="H45" s="63">
        <v>49486360.892399997</v>
      </c>
      <c r="I45" s="63">
        <v>6310367.8656000001</v>
      </c>
      <c r="J45" s="63">
        <v>5337900.1610000003</v>
      </c>
      <c r="K45" s="63">
        <v>0</v>
      </c>
      <c r="L45" s="63">
        <f t="shared" si="7"/>
        <v>5337900.1610000003</v>
      </c>
      <c r="M45" s="63">
        <v>204196540.43270001</v>
      </c>
      <c r="N45" s="68">
        <f t="shared" si="3"/>
        <v>393774813.824</v>
      </c>
      <c r="O45" s="67"/>
      <c r="P45" s="189"/>
      <c r="Q45" s="71">
        <v>19</v>
      </c>
      <c r="R45" s="189"/>
      <c r="S45" s="63" t="s">
        <v>209</v>
      </c>
      <c r="T45" s="63">
        <v>27747875.426399998</v>
      </c>
      <c r="U45" s="63">
        <v>0</v>
      </c>
      <c r="V45" s="63">
        <v>127264805.85770001</v>
      </c>
      <c r="W45" s="63">
        <v>59722795.319600001</v>
      </c>
      <c r="X45" s="63">
        <v>6829174.1394999996</v>
      </c>
      <c r="Y45" s="63">
        <v>6442064.2981000002</v>
      </c>
      <c r="Z45" s="63">
        <v>0</v>
      </c>
      <c r="AA45" s="63">
        <f t="shared" si="9"/>
        <v>6442064.2981000002</v>
      </c>
      <c r="AB45" s="63">
        <v>218193861.98640001</v>
      </c>
      <c r="AC45" s="68">
        <f t="shared" si="4"/>
        <v>446200577.02770001</v>
      </c>
    </row>
    <row r="46" spans="1:29" ht="24.9" customHeight="1">
      <c r="A46" s="59"/>
      <c r="B46" s="183" t="s">
        <v>210</v>
      </c>
      <c r="C46" s="183"/>
      <c r="D46" s="64"/>
      <c r="E46" s="64">
        <f>SUM(E25:E45)</f>
        <v>486558028.33179998</v>
      </c>
      <c r="F46" s="64">
        <f t="shared" ref="F46:N46" si="10">SUM(F25:F45)</f>
        <v>0</v>
      </c>
      <c r="G46" s="64">
        <f t="shared" si="10"/>
        <v>2231583934.3613</v>
      </c>
      <c r="H46" s="64">
        <f t="shared" si="10"/>
        <v>1047237134.0388</v>
      </c>
      <c r="I46" s="64">
        <f t="shared" si="10"/>
        <v>121703977.8232</v>
      </c>
      <c r="J46" s="64">
        <f t="shared" si="10"/>
        <v>112961372.902</v>
      </c>
      <c r="K46" s="64">
        <f t="shared" si="10"/>
        <v>0</v>
      </c>
      <c r="L46" s="64">
        <f t="shared" si="10"/>
        <v>112961372.902</v>
      </c>
      <c r="M46" s="64">
        <f t="shared" si="10"/>
        <v>3927049883.9397001</v>
      </c>
      <c r="N46" s="64">
        <f t="shared" si="10"/>
        <v>7927094331.3968</v>
      </c>
      <c r="O46" s="67"/>
      <c r="P46" s="189"/>
      <c r="Q46" s="71">
        <v>20</v>
      </c>
      <c r="R46" s="189"/>
      <c r="S46" s="63" t="s">
        <v>211</v>
      </c>
      <c r="T46" s="63">
        <v>22096257.308400001</v>
      </c>
      <c r="U46" s="63">
        <v>-1E-4</v>
      </c>
      <c r="V46" s="63">
        <v>101343827.3494</v>
      </c>
      <c r="W46" s="63">
        <v>47558605.200499997</v>
      </c>
      <c r="X46" s="63">
        <v>5719072.4853999997</v>
      </c>
      <c r="Y46" s="63">
        <v>5129960.6957</v>
      </c>
      <c r="Z46" s="63">
        <v>0</v>
      </c>
      <c r="AA46" s="63">
        <f t="shared" si="9"/>
        <v>5129960.6957</v>
      </c>
      <c r="AB46" s="63">
        <v>181126906.54260001</v>
      </c>
      <c r="AC46" s="68">
        <f t="shared" si="4"/>
        <v>362974629.5819</v>
      </c>
    </row>
    <row r="47" spans="1:29" ht="24.9" customHeight="1">
      <c r="A47" s="187">
        <v>3</v>
      </c>
      <c r="B47" s="188" t="s">
        <v>212</v>
      </c>
      <c r="C47" s="66">
        <v>1</v>
      </c>
      <c r="D47" s="63" t="s">
        <v>213</v>
      </c>
      <c r="E47" s="63">
        <v>22077672.841699999</v>
      </c>
      <c r="F47" s="63">
        <v>0</v>
      </c>
      <c r="G47" s="63">
        <v>101258590.24590001</v>
      </c>
      <c r="H47" s="63">
        <v>47518605.1545</v>
      </c>
      <c r="I47" s="63">
        <v>5600933.2345000003</v>
      </c>
      <c r="J47" s="63">
        <v>5125646.0472999997</v>
      </c>
      <c r="K47" s="63">
        <f t="shared" ref="K47:K77" si="11">J47/2</f>
        <v>2562823.0236499999</v>
      </c>
      <c r="L47" s="63">
        <f t="shared" ref="L47:L77" si="12">J47-K47</f>
        <v>2562823.0236499999</v>
      </c>
      <c r="M47" s="63">
        <v>184391168.72299999</v>
      </c>
      <c r="N47" s="68">
        <f t="shared" si="3"/>
        <v>363409793.22324997</v>
      </c>
      <c r="O47" s="67"/>
      <c r="P47" s="189"/>
      <c r="Q47" s="71">
        <v>21</v>
      </c>
      <c r="R47" s="189"/>
      <c r="S47" s="63" t="s">
        <v>107</v>
      </c>
      <c r="T47" s="63">
        <v>30432386.087299999</v>
      </c>
      <c r="U47" s="63">
        <v>0</v>
      </c>
      <c r="V47" s="63">
        <v>139577234.20860001</v>
      </c>
      <c r="W47" s="63">
        <v>65500768.525399998</v>
      </c>
      <c r="X47" s="63">
        <v>7685190.1756999996</v>
      </c>
      <c r="Y47" s="63">
        <v>7065311.6646999996</v>
      </c>
      <c r="Z47" s="63">
        <v>0</v>
      </c>
      <c r="AA47" s="63">
        <f t="shared" si="9"/>
        <v>7065311.6646999996</v>
      </c>
      <c r="AB47" s="63">
        <v>246776747.30399999</v>
      </c>
      <c r="AC47" s="68">
        <f t="shared" si="4"/>
        <v>497037637.96569997</v>
      </c>
    </row>
    <row r="48" spans="1:29" ht="24.9" customHeight="1">
      <c r="A48" s="187"/>
      <c r="B48" s="189"/>
      <c r="C48" s="59">
        <v>2</v>
      </c>
      <c r="D48" s="63" t="s">
        <v>214</v>
      </c>
      <c r="E48" s="63">
        <v>17238213.386799999</v>
      </c>
      <c r="F48" s="63">
        <v>0</v>
      </c>
      <c r="G48" s="63">
        <v>79062553.305000007</v>
      </c>
      <c r="H48" s="63">
        <v>37102454.654799998</v>
      </c>
      <c r="I48" s="63">
        <v>4676325.2642999999</v>
      </c>
      <c r="J48" s="63">
        <v>4002096.6403000001</v>
      </c>
      <c r="K48" s="63">
        <f t="shared" si="11"/>
        <v>2001048.32015</v>
      </c>
      <c r="L48" s="63">
        <f t="shared" si="12"/>
        <v>2001048.32015</v>
      </c>
      <c r="M48" s="63">
        <v>153517957.87259999</v>
      </c>
      <c r="N48" s="68">
        <f t="shared" si="3"/>
        <v>293598552.80365002</v>
      </c>
      <c r="O48" s="67"/>
      <c r="P48" s="189"/>
      <c r="Q48" s="71">
        <v>22</v>
      </c>
      <c r="R48" s="189"/>
      <c r="S48" s="63" t="s">
        <v>215</v>
      </c>
      <c r="T48" s="63">
        <v>21413534.8968</v>
      </c>
      <c r="U48" s="63">
        <v>0</v>
      </c>
      <c r="V48" s="63">
        <v>98212541.302599996</v>
      </c>
      <c r="W48" s="63">
        <v>46089156.090800002</v>
      </c>
      <c r="X48" s="63">
        <v>5320575.3612000002</v>
      </c>
      <c r="Y48" s="63">
        <v>4971456.9687000001</v>
      </c>
      <c r="Z48" s="63">
        <v>0</v>
      </c>
      <c r="AA48" s="63">
        <f t="shared" si="9"/>
        <v>4971456.9687000001</v>
      </c>
      <c r="AB48" s="63">
        <v>167820850.20789999</v>
      </c>
      <c r="AC48" s="68">
        <f t="shared" si="4"/>
        <v>343828114.82800001</v>
      </c>
    </row>
    <row r="49" spans="1:29" ht="24.9" customHeight="1">
      <c r="A49" s="187"/>
      <c r="B49" s="189"/>
      <c r="C49" s="59">
        <v>3</v>
      </c>
      <c r="D49" s="63" t="s">
        <v>216</v>
      </c>
      <c r="E49" s="63">
        <v>22759325.194400001</v>
      </c>
      <c r="F49" s="63">
        <v>0</v>
      </c>
      <c r="G49" s="63">
        <v>104384968.49950001</v>
      </c>
      <c r="H49" s="63">
        <v>48985751.136200003</v>
      </c>
      <c r="I49" s="63">
        <v>5994886.5992000001</v>
      </c>
      <c r="J49" s="63">
        <v>5283901.3448999999</v>
      </c>
      <c r="K49" s="63">
        <f t="shared" si="11"/>
        <v>2641950.67245</v>
      </c>
      <c r="L49" s="63">
        <f t="shared" si="12"/>
        <v>2641950.67245</v>
      </c>
      <c r="M49" s="63">
        <v>197545506.22189999</v>
      </c>
      <c r="N49" s="68">
        <f t="shared" si="3"/>
        <v>382312388.32365</v>
      </c>
      <c r="O49" s="67"/>
      <c r="P49" s="189"/>
      <c r="Q49" s="71">
        <v>23</v>
      </c>
      <c r="R49" s="189"/>
      <c r="S49" s="63" t="s">
        <v>217</v>
      </c>
      <c r="T49" s="63">
        <v>20230114.008099999</v>
      </c>
      <c r="U49" s="63">
        <v>0</v>
      </c>
      <c r="V49" s="63">
        <v>92784816.572699994</v>
      </c>
      <c r="W49" s="63">
        <v>43542034.827299997</v>
      </c>
      <c r="X49" s="63">
        <v>5104993.9847999997</v>
      </c>
      <c r="Y49" s="63">
        <v>4696708.9622</v>
      </c>
      <c r="Z49" s="63">
        <v>0</v>
      </c>
      <c r="AA49" s="63">
        <f t="shared" si="9"/>
        <v>4696708.9622</v>
      </c>
      <c r="AB49" s="63">
        <v>160622459.64539999</v>
      </c>
      <c r="AC49" s="68">
        <f t="shared" si="4"/>
        <v>326981128.00050002</v>
      </c>
    </row>
    <row r="50" spans="1:29" ht="24.9" customHeight="1">
      <c r="A50" s="187"/>
      <c r="B50" s="189"/>
      <c r="C50" s="59">
        <v>4</v>
      </c>
      <c r="D50" s="63" t="s">
        <v>218</v>
      </c>
      <c r="E50" s="63">
        <v>17447607.838199999</v>
      </c>
      <c r="F50" s="63">
        <v>0</v>
      </c>
      <c r="G50" s="63">
        <v>80022934.732199997</v>
      </c>
      <c r="H50" s="63">
        <v>37553142.203599997</v>
      </c>
      <c r="I50" s="63">
        <v>4841736.9439000003</v>
      </c>
      <c r="J50" s="63">
        <v>4050710.5432000002</v>
      </c>
      <c r="K50" s="63">
        <f t="shared" si="11"/>
        <v>2025355.2716000001</v>
      </c>
      <c r="L50" s="63">
        <f t="shared" si="12"/>
        <v>2025355.2716000001</v>
      </c>
      <c r="M50" s="63">
        <v>159041152.3786</v>
      </c>
      <c r="N50" s="68">
        <f t="shared" si="3"/>
        <v>300931929.36809999</v>
      </c>
      <c r="O50" s="67"/>
      <c r="P50" s="189"/>
      <c r="Q50" s="71">
        <v>24</v>
      </c>
      <c r="R50" s="189"/>
      <c r="S50" s="63" t="s">
        <v>219</v>
      </c>
      <c r="T50" s="63">
        <v>24609630.464000002</v>
      </c>
      <c r="U50" s="63">
        <v>0</v>
      </c>
      <c r="V50" s="63">
        <v>112871338.6197</v>
      </c>
      <c r="W50" s="63">
        <v>52968232.720799997</v>
      </c>
      <c r="X50" s="63">
        <v>6304628.8893999998</v>
      </c>
      <c r="Y50" s="63">
        <v>5713476.0541000003</v>
      </c>
      <c r="Z50" s="63">
        <v>0</v>
      </c>
      <c r="AA50" s="63">
        <f t="shared" si="9"/>
        <v>5713476.0541000003</v>
      </c>
      <c r="AB50" s="63">
        <v>200678983.6498</v>
      </c>
      <c r="AC50" s="68">
        <f t="shared" si="4"/>
        <v>403146290.39780003</v>
      </c>
    </row>
    <row r="51" spans="1:29" ht="24.9" customHeight="1">
      <c r="A51" s="187"/>
      <c r="B51" s="189"/>
      <c r="C51" s="59">
        <v>5</v>
      </c>
      <c r="D51" s="63" t="s">
        <v>220</v>
      </c>
      <c r="E51" s="63">
        <v>23446719.9454</v>
      </c>
      <c r="F51" s="63">
        <v>0</v>
      </c>
      <c r="G51" s="63">
        <v>107537684.09299999</v>
      </c>
      <c r="H51" s="63">
        <v>50465256.698100001</v>
      </c>
      <c r="I51" s="63">
        <v>6231621.1771</v>
      </c>
      <c r="J51" s="63">
        <v>5443489.8221000005</v>
      </c>
      <c r="K51" s="63">
        <f t="shared" si="11"/>
        <v>2721744.9110500002</v>
      </c>
      <c r="L51" s="63">
        <f t="shared" si="12"/>
        <v>2721744.9110500002</v>
      </c>
      <c r="M51" s="63">
        <v>205450214.78380001</v>
      </c>
      <c r="N51" s="68">
        <f t="shared" si="3"/>
        <v>395853241.60845</v>
      </c>
      <c r="O51" s="67"/>
      <c r="P51" s="189"/>
      <c r="Q51" s="71">
        <v>25</v>
      </c>
      <c r="R51" s="189"/>
      <c r="S51" s="63" t="s">
        <v>221</v>
      </c>
      <c r="T51" s="63">
        <v>24489537.508400001</v>
      </c>
      <c r="U51" s="63">
        <v>0</v>
      </c>
      <c r="V51" s="63">
        <v>112320535.8486</v>
      </c>
      <c r="W51" s="63">
        <v>52709752.138300002</v>
      </c>
      <c r="X51" s="63">
        <v>6089706.7114000004</v>
      </c>
      <c r="Y51" s="63">
        <v>5685594.7648999998</v>
      </c>
      <c r="Z51" s="63">
        <v>0</v>
      </c>
      <c r="AA51" s="63">
        <f t="shared" si="9"/>
        <v>5685594.7648999998</v>
      </c>
      <c r="AB51" s="63">
        <v>193502604.1101</v>
      </c>
      <c r="AC51" s="68">
        <f t="shared" si="4"/>
        <v>394797731.08170003</v>
      </c>
    </row>
    <row r="52" spans="1:29" ht="24.9" customHeight="1">
      <c r="A52" s="187"/>
      <c r="B52" s="189"/>
      <c r="C52" s="59">
        <v>6</v>
      </c>
      <c r="D52" s="63" t="s">
        <v>222</v>
      </c>
      <c r="E52" s="63">
        <v>20436457.634399999</v>
      </c>
      <c r="F52" s="63">
        <v>0</v>
      </c>
      <c r="G52" s="63">
        <v>93731205.481399998</v>
      </c>
      <c r="H52" s="63">
        <v>43986155.970600002</v>
      </c>
      <c r="I52" s="63">
        <v>5204566.7331999997</v>
      </c>
      <c r="J52" s="63">
        <v>4744614.5724999998</v>
      </c>
      <c r="K52" s="63">
        <f t="shared" si="11"/>
        <v>2372307.2862499999</v>
      </c>
      <c r="L52" s="63">
        <f t="shared" si="12"/>
        <v>2372307.2862499999</v>
      </c>
      <c r="M52" s="63">
        <v>171156255.1584</v>
      </c>
      <c r="N52" s="68">
        <f t="shared" si="3"/>
        <v>336886948.26424998</v>
      </c>
      <c r="O52" s="67"/>
      <c r="P52" s="189"/>
      <c r="Q52" s="71">
        <v>26</v>
      </c>
      <c r="R52" s="189"/>
      <c r="S52" s="63" t="s">
        <v>223</v>
      </c>
      <c r="T52" s="63">
        <v>23230086.2454</v>
      </c>
      <c r="U52" s="63">
        <v>0</v>
      </c>
      <c r="V52" s="63">
        <v>106544100.06739999</v>
      </c>
      <c r="W52" s="63">
        <v>49998987.842299998</v>
      </c>
      <c r="X52" s="63">
        <v>6019619.8097999999</v>
      </c>
      <c r="Y52" s="63">
        <v>5393195.2247000001</v>
      </c>
      <c r="Z52" s="63">
        <v>0</v>
      </c>
      <c r="AA52" s="63">
        <f t="shared" si="9"/>
        <v>5393195.2247000001</v>
      </c>
      <c r="AB52" s="63">
        <v>191162360.722</v>
      </c>
      <c r="AC52" s="68">
        <f t="shared" si="4"/>
        <v>382348349.91159999</v>
      </c>
    </row>
    <row r="53" spans="1:29" ht="24.9" customHeight="1">
      <c r="A53" s="187"/>
      <c r="B53" s="189"/>
      <c r="C53" s="59">
        <v>7</v>
      </c>
      <c r="D53" s="63" t="s">
        <v>224</v>
      </c>
      <c r="E53" s="63">
        <v>23178502.2722</v>
      </c>
      <c r="F53" s="63">
        <v>0</v>
      </c>
      <c r="G53" s="63">
        <v>106307511.7075</v>
      </c>
      <c r="H53" s="63">
        <v>49887961.717799999</v>
      </c>
      <c r="I53" s="63">
        <v>5956358.8147</v>
      </c>
      <c r="J53" s="63">
        <v>5381219.2708999999</v>
      </c>
      <c r="K53" s="63">
        <f t="shared" si="11"/>
        <v>2690609.6354499999</v>
      </c>
      <c r="L53" s="63">
        <f t="shared" si="12"/>
        <v>2690609.6354499999</v>
      </c>
      <c r="M53" s="63">
        <v>196259040.55019999</v>
      </c>
      <c r="N53" s="68">
        <f t="shared" si="3"/>
        <v>384279984.69784999</v>
      </c>
      <c r="O53" s="67"/>
      <c r="P53" s="189"/>
      <c r="Q53" s="71">
        <v>27</v>
      </c>
      <c r="R53" s="189"/>
      <c r="S53" s="63" t="s">
        <v>225</v>
      </c>
      <c r="T53" s="63">
        <v>23717970.862199999</v>
      </c>
      <c r="U53" s="63">
        <v>0</v>
      </c>
      <c r="V53" s="63">
        <v>108781768.3603</v>
      </c>
      <c r="W53" s="63">
        <v>51049080.242600001</v>
      </c>
      <c r="X53" s="63">
        <v>5974511.8141000001</v>
      </c>
      <c r="Y53" s="63">
        <v>5506464.5839999998</v>
      </c>
      <c r="Z53" s="63">
        <v>0</v>
      </c>
      <c r="AA53" s="63">
        <f t="shared" si="9"/>
        <v>5506464.5839999998</v>
      </c>
      <c r="AB53" s="63">
        <v>189656177.87630001</v>
      </c>
      <c r="AC53" s="68">
        <f t="shared" si="4"/>
        <v>384685973.73949999</v>
      </c>
    </row>
    <row r="54" spans="1:29" ht="24.9" customHeight="1">
      <c r="A54" s="187"/>
      <c r="B54" s="189"/>
      <c r="C54" s="59">
        <v>8</v>
      </c>
      <c r="D54" s="63" t="s">
        <v>226</v>
      </c>
      <c r="E54" s="63">
        <v>18571753.1184</v>
      </c>
      <c r="F54" s="63">
        <v>0</v>
      </c>
      <c r="G54" s="63">
        <v>85178793.645799994</v>
      </c>
      <c r="H54" s="63">
        <v>39972682.346799999</v>
      </c>
      <c r="I54" s="63">
        <v>4850977.4910000004</v>
      </c>
      <c r="J54" s="63">
        <v>4311696.8733999999</v>
      </c>
      <c r="K54" s="63">
        <f t="shared" si="11"/>
        <v>2155848.4367</v>
      </c>
      <c r="L54" s="63">
        <f t="shared" si="12"/>
        <v>2155848.4367</v>
      </c>
      <c r="M54" s="63">
        <v>159349699.7518</v>
      </c>
      <c r="N54" s="68">
        <f t="shared" si="3"/>
        <v>310079754.79049999</v>
      </c>
      <c r="O54" s="67"/>
      <c r="P54" s="189"/>
      <c r="Q54" s="71">
        <v>28</v>
      </c>
      <c r="R54" s="189"/>
      <c r="S54" s="63" t="s">
        <v>227</v>
      </c>
      <c r="T54" s="63">
        <v>19977992.696600001</v>
      </c>
      <c r="U54" s="63">
        <v>0</v>
      </c>
      <c r="V54" s="63">
        <v>91628469.671700001</v>
      </c>
      <c r="W54" s="63">
        <v>42999384.6514</v>
      </c>
      <c r="X54" s="63">
        <v>5294019.0881000003</v>
      </c>
      <c r="Y54" s="63">
        <v>4638175.4105000002</v>
      </c>
      <c r="Z54" s="63">
        <v>0</v>
      </c>
      <c r="AA54" s="63">
        <f t="shared" si="9"/>
        <v>4638175.4105000002</v>
      </c>
      <c r="AB54" s="63">
        <v>166934120.43239999</v>
      </c>
      <c r="AC54" s="68">
        <f t="shared" si="4"/>
        <v>331472161.95069999</v>
      </c>
    </row>
    <row r="55" spans="1:29" ht="24.9" customHeight="1">
      <c r="A55" s="187"/>
      <c r="B55" s="189"/>
      <c r="C55" s="59">
        <v>9</v>
      </c>
      <c r="D55" s="63" t="s">
        <v>228</v>
      </c>
      <c r="E55" s="63">
        <v>21553162.090300001</v>
      </c>
      <c r="F55" s="63">
        <v>0</v>
      </c>
      <c r="G55" s="63">
        <v>98852937.274900004</v>
      </c>
      <c r="H55" s="63">
        <v>46389680.947700001</v>
      </c>
      <c r="I55" s="63">
        <v>5577519.9245999996</v>
      </c>
      <c r="J55" s="63">
        <v>5003873.4093000004</v>
      </c>
      <c r="K55" s="63">
        <f t="shared" si="11"/>
        <v>2501936.7046500002</v>
      </c>
      <c r="L55" s="63">
        <f t="shared" si="12"/>
        <v>2501936.7046500002</v>
      </c>
      <c r="M55" s="63">
        <v>183609384.35969999</v>
      </c>
      <c r="N55" s="68">
        <f t="shared" si="3"/>
        <v>358484621.30185002</v>
      </c>
      <c r="O55" s="67"/>
      <c r="P55" s="189"/>
      <c r="Q55" s="71">
        <v>29</v>
      </c>
      <c r="R55" s="189"/>
      <c r="S55" s="63" t="s">
        <v>229</v>
      </c>
      <c r="T55" s="63">
        <v>23904932.218699999</v>
      </c>
      <c r="U55" s="63">
        <v>0</v>
      </c>
      <c r="V55" s="63">
        <v>109639261.0644</v>
      </c>
      <c r="W55" s="63">
        <v>51451484.197999999</v>
      </c>
      <c r="X55" s="63">
        <v>5957796.4294999996</v>
      </c>
      <c r="Y55" s="63">
        <v>5549870.3244000003</v>
      </c>
      <c r="Z55" s="63">
        <v>0</v>
      </c>
      <c r="AA55" s="63">
        <f t="shared" si="9"/>
        <v>5549870.3244000003</v>
      </c>
      <c r="AB55" s="63">
        <v>189098041.22679999</v>
      </c>
      <c r="AC55" s="68">
        <f t="shared" si="4"/>
        <v>385601385.46179998</v>
      </c>
    </row>
    <row r="56" spans="1:29" ht="24.9" customHeight="1">
      <c r="A56" s="187"/>
      <c r="B56" s="189"/>
      <c r="C56" s="59">
        <v>10</v>
      </c>
      <c r="D56" s="63" t="s">
        <v>230</v>
      </c>
      <c r="E56" s="63">
        <v>23448842.553599998</v>
      </c>
      <c r="F56" s="63">
        <v>0</v>
      </c>
      <c r="G56" s="63">
        <v>107547419.3722</v>
      </c>
      <c r="H56" s="63">
        <v>50469825.267399997</v>
      </c>
      <c r="I56" s="63">
        <v>6195977.3849999998</v>
      </c>
      <c r="J56" s="63">
        <v>5443982.6157999998</v>
      </c>
      <c r="K56" s="63">
        <f t="shared" si="11"/>
        <v>2721991.3078999999</v>
      </c>
      <c r="L56" s="63">
        <f t="shared" si="12"/>
        <v>2721991.3078999999</v>
      </c>
      <c r="M56" s="63">
        <v>204260047.3369</v>
      </c>
      <c r="N56" s="68">
        <f t="shared" si="3"/>
        <v>394644103.22299999</v>
      </c>
      <c r="O56" s="67"/>
      <c r="P56" s="189"/>
      <c r="Q56" s="71">
        <v>30</v>
      </c>
      <c r="R56" s="189"/>
      <c r="S56" s="63" t="s">
        <v>231</v>
      </c>
      <c r="T56" s="63">
        <v>21563687.6787</v>
      </c>
      <c r="U56" s="63">
        <v>0</v>
      </c>
      <c r="V56" s="63">
        <v>98901212.573500007</v>
      </c>
      <c r="W56" s="63">
        <v>46412335.567400001</v>
      </c>
      <c r="X56" s="63">
        <v>5746264.4139</v>
      </c>
      <c r="Y56" s="63">
        <v>5006317.0745999999</v>
      </c>
      <c r="Z56" s="63">
        <v>0</v>
      </c>
      <c r="AA56" s="63">
        <f t="shared" si="9"/>
        <v>5006317.0745999999</v>
      </c>
      <c r="AB56" s="63">
        <v>182034861.23289999</v>
      </c>
      <c r="AC56" s="68">
        <f t="shared" si="4"/>
        <v>359664678.54100001</v>
      </c>
    </row>
    <row r="57" spans="1:29" ht="24.9" customHeight="1">
      <c r="A57" s="187"/>
      <c r="B57" s="189"/>
      <c r="C57" s="59">
        <v>11</v>
      </c>
      <c r="D57" s="63" t="s">
        <v>232</v>
      </c>
      <c r="E57" s="63">
        <v>18046878.543499999</v>
      </c>
      <c r="F57" s="63">
        <v>0</v>
      </c>
      <c r="G57" s="63">
        <v>82771472.009599999</v>
      </c>
      <c r="H57" s="63">
        <v>38842975.069300003</v>
      </c>
      <c r="I57" s="63">
        <v>4822243.5093999999</v>
      </c>
      <c r="J57" s="63">
        <v>4189839.7686999999</v>
      </c>
      <c r="K57" s="63">
        <f t="shared" si="11"/>
        <v>2094919.8843499999</v>
      </c>
      <c r="L57" s="63">
        <f t="shared" si="12"/>
        <v>2094919.8843499999</v>
      </c>
      <c r="M57" s="63">
        <v>158390254.99020001</v>
      </c>
      <c r="N57" s="68">
        <f t="shared" si="3"/>
        <v>304968744.00634998</v>
      </c>
      <c r="O57" s="67"/>
      <c r="P57" s="189"/>
      <c r="Q57" s="71">
        <v>31</v>
      </c>
      <c r="R57" s="189"/>
      <c r="S57" s="63" t="s">
        <v>233</v>
      </c>
      <c r="T57" s="63">
        <v>22341870.734499998</v>
      </c>
      <c r="U57" s="63">
        <v>0</v>
      </c>
      <c r="V57" s="63">
        <v>102470326.0279</v>
      </c>
      <c r="W57" s="63">
        <v>48087248.210199997</v>
      </c>
      <c r="X57" s="63">
        <v>5537981.3041000003</v>
      </c>
      <c r="Y57" s="63">
        <v>5186983.3491000002</v>
      </c>
      <c r="Z57" s="63">
        <v>0</v>
      </c>
      <c r="AA57" s="63">
        <f t="shared" si="9"/>
        <v>5186983.3491000002</v>
      </c>
      <c r="AB57" s="63">
        <v>175080164.13710001</v>
      </c>
      <c r="AC57" s="68">
        <f t="shared" si="4"/>
        <v>358704573.76289999</v>
      </c>
    </row>
    <row r="58" spans="1:29" ht="24.9" customHeight="1">
      <c r="A58" s="187"/>
      <c r="B58" s="189"/>
      <c r="C58" s="59">
        <v>12</v>
      </c>
      <c r="D58" s="63" t="s">
        <v>234</v>
      </c>
      <c r="E58" s="63">
        <v>21346214.409400001</v>
      </c>
      <c r="F58" s="63">
        <v>0</v>
      </c>
      <c r="G58" s="63">
        <v>97903777.888400003</v>
      </c>
      <c r="H58" s="63">
        <v>45944259.6752</v>
      </c>
      <c r="I58" s="63">
        <v>5516343.9709999999</v>
      </c>
      <c r="J58" s="63">
        <v>4955827.5592</v>
      </c>
      <c r="K58" s="63">
        <f t="shared" si="11"/>
        <v>2477913.7796</v>
      </c>
      <c r="L58" s="63">
        <f t="shared" si="12"/>
        <v>2477913.7796</v>
      </c>
      <c r="M58" s="63">
        <v>181566682.83329999</v>
      </c>
      <c r="N58" s="68">
        <f t="shared" si="3"/>
        <v>354755192.55690002</v>
      </c>
      <c r="O58" s="67"/>
      <c r="P58" s="189"/>
      <c r="Q58" s="71">
        <v>32</v>
      </c>
      <c r="R58" s="189"/>
      <c r="S58" s="63" t="s">
        <v>235</v>
      </c>
      <c r="T58" s="63">
        <v>23972368.653700002</v>
      </c>
      <c r="U58" s="63">
        <v>0</v>
      </c>
      <c r="V58" s="63">
        <v>109948556.26899999</v>
      </c>
      <c r="W58" s="63">
        <v>51596630.171899997</v>
      </c>
      <c r="X58" s="63">
        <v>6099818.3419000003</v>
      </c>
      <c r="Y58" s="63">
        <v>5565526.6529000001</v>
      </c>
      <c r="Z58" s="63">
        <v>0</v>
      </c>
      <c r="AA58" s="63">
        <f t="shared" si="9"/>
        <v>5565526.6529000001</v>
      </c>
      <c r="AB58" s="63">
        <v>193840237.47760001</v>
      </c>
      <c r="AC58" s="68">
        <f t="shared" si="4"/>
        <v>391023137.56699997</v>
      </c>
    </row>
    <row r="59" spans="1:29" ht="24.9" customHeight="1">
      <c r="A59" s="187"/>
      <c r="B59" s="189"/>
      <c r="C59" s="59">
        <v>13</v>
      </c>
      <c r="D59" s="63" t="s">
        <v>236</v>
      </c>
      <c r="E59" s="63">
        <v>21352232.8277</v>
      </c>
      <c r="F59" s="63">
        <v>0</v>
      </c>
      <c r="G59" s="63">
        <v>97931381.184499994</v>
      </c>
      <c r="H59" s="63">
        <v>45957213.342900001</v>
      </c>
      <c r="I59" s="63">
        <v>5517744.7674000002</v>
      </c>
      <c r="J59" s="63">
        <v>4957224.8206000002</v>
      </c>
      <c r="K59" s="63">
        <f t="shared" si="11"/>
        <v>2478612.4103000001</v>
      </c>
      <c r="L59" s="63">
        <f t="shared" si="12"/>
        <v>2478612.4103000001</v>
      </c>
      <c r="M59" s="63">
        <v>181613456.2568</v>
      </c>
      <c r="N59" s="68">
        <f t="shared" si="3"/>
        <v>354850640.78960001</v>
      </c>
      <c r="O59" s="67"/>
      <c r="P59" s="189"/>
      <c r="Q59" s="71">
        <v>33</v>
      </c>
      <c r="R59" s="189"/>
      <c r="S59" s="63" t="s">
        <v>237</v>
      </c>
      <c r="T59" s="63">
        <v>23233741.0253</v>
      </c>
      <c r="U59" s="63">
        <v>0</v>
      </c>
      <c r="V59" s="63">
        <v>106560862.6068</v>
      </c>
      <c r="W59" s="63">
        <v>50006854.162500001</v>
      </c>
      <c r="X59" s="63">
        <v>5552542.523</v>
      </c>
      <c r="Y59" s="63">
        <v>5394043.7339000003</v>
      </c>
      <c r="Z59" s="63">
        <v>0</v>
      </c>
      <c r="AA59" s="63">
        <f t="shared" ref="AA59:AA82" si="13">Y59-Z59</f>
        <v>5394043.7339000003</v>
      </c>
      <c r="AB59" s="63">
        <v>175566371.90849999</v>
      </c>
      <c r="AC59" s="68">
        <f t="shared" si="4"/>
        <v>366314415.95999998</v>
      </c>
    </row>
    <row r="60" spans="1:29" ht="24.9" customHeight="1">
      <c r="A60" s="187"/>
      <c r="B60" s="189"/>
      <c r="C60" s="59">
        <v>14</v>
      </c>
      <c r="D60" s="63" t="s">
        <v>238</v>
      </c>
      <c r="E60" s="63">
        <v>22021651.786899999</v>
      </c>
      <c r="F60" s="63">
        <v>0</v>
      </c>
      <c r="G60" s="63">
        <v>101001651.3431</v>
      </c>
      <c r="H60" s="63">
        <v>47398028.932300001</v>
      </c>
      <c r="I60" s="63">
        <v>5647865.7967999997</v>
      </c>
      <c r="J60" s="63">
        <v>5112639.9619000005</v>
      </c>
      <c r="K60" s="63">
        <f t="shared" si="11"/>
        <v>2556319.9809500002</v>
      </c>
      <c r="L60" s="63">
        <f t="shared" si="12"/>
        <v>2556319.9809500002</v>
      </c>
      <c r="M60" s="63">
        <v>185958274.93529999</v>
      </c>
      <c r="N60" s="68">
        <f t="shared" si="3"/>
        <v>364583792.77534997</v>
      </c>
      <c r="O60" s="67"/>
      <c r="P60" s="190"/>
      <c r="Q60" s="71">
        <v>34</v>
      </c>
      <c r="R60" s="190"/>
      <c r="S60" s="63" t="s">
        <v>239</v>
      </c>
      <c r="T60" s="63">
        <v>22770972.480799999</v>
      </c>
      <c r="U60" s="63">
        <v>0</v>
      </c>
      <c r="V60" s="63">
        <v>104438388.4324</v>
      </c>
      <c r="W60" s="63">
        <v>49010820.028499998</v>
      </c>
      <c r="X60" s="63">
        <v>5758024.0401999997</v>
      </c>
      <c r="Y60" s="63">
        <v>5286605.4282999998</v>
      </c>
      <c r="Z60" s="63">
        <v>0</v>
      </c>
      <c r="AA60" s="63">
        <f t="shared" si="13"/>
        <v>5286605.4282999998</v>
      </c>
      <c r="AB60" s="63">
        <v>182427522.1575</v>
      </c>
      <c r="AC60" s="68">
        <f t="shared" si="4"/>
        <v>369692332.56770003</v>
      </c>
    </row>
    <row r="61" spans="1:29" ht="24.9" customHeight="1">
      <c r="A61" s="187"/>
      <c r="B61" s="189"/>
      <c r="C61" s="59">
        <v>15</v>
      </c>
      <c r="D61" s="63" t="s">
        <v>240</v>
      </c>
      <c r="E61" s="63">
        <v>20118937.0046</v>
      </c>
      <c r="F61" s="63">
        <v>0</v>
      </c>
      <c r="G61" s="63">
        <v>92274906.550699994</v>
      </c>
      <c r="H61" s="63">
        <v>43302744.383400001</v>
      </c>
      <c r="I61" s="63">
        <v>5131325.0970999999</v>
      </c>
      <c r="J61" s="63">
        <v>4670897.6381000001</v>
      </c>
      <c r="K61" s="63">
        <f t="shared" si="11"/>
        <v>2335448.81905</v>
      </c>
      <c r="L61" s="63">
        <f t="shared" si="12"/>
        <v>2335448.81905</v>
      </c>
      <c r="M61" s="63">
        <v>168710673.30410001</v>
      </c>
      <c r="N61" s="68">
        <f t="shared" si="3"/>
        <v>331874035.15894997</v>
      </c>
      <c r="O61" s="67"/>
      <c r="P61" s="59"/>
      <c r="Q61" s="181" t="s">
        <v>241</v>
      </c>
      <c r="R61" s="182"/>
      <c r="S61" s="64"/>
      <c r="T61" s="64">
        <f>SUM(T27:T60)</f>
        <v>808597089.73500001</v>
      </c>
      <c r="U61" s="64">
        <f t="shared" ref="U61:AC61" si="14">SUM(U27:U60)</f>
        <v>-1E-4</v>
      </c>
      <c r="V61" s="64">
        <f t="shared" si="14"/>
        <v>3708606517.1097999</v>
      </c>
      <c r="W61" s="64">
        <f t="shared" si="14"/>
        <v>1740373911.3080001</v>
      </c>
      <c r="X61" s="64">
        <f t="shared" si="14"/>
        <v>202027149.27219999</v>
      </c>
      <c r="Y61" s="64">
        <f t="shared" si="14"/>
        <v>187727325.54409999</v>
      </c>
      <c r="Z61" s="64">
        <f t="shared" si="14"/>
        <v>0</v>
      </c>
      <c r="AA61" s="64">
        <f t="shared" si="14"/>
        <v>187727325.54409999</v>
      </c>
      <c r="AB61" s="64">
        <f t="shared" si="14"/>
        <v>6411371621.0024004</v>
      </c>
      <c r="AC61" s="64">
        <f t="shared" si="14"/>
        <v>13058703613.971399</v>
      </c>
    </row>
    <row r="62" spans="1:29" ht="24.9" customHeight="1">
      <c r="A62" s="187"/>
      <c r="B62" s="189"/>
      <c r="C62" s="59">
        <v>16</v>
      </c>
      <c r="D62" s="63" t="s">
        <v>242</v>
      </c>
      <c r="E62" s="63">
        <v>20542448.189100001</v>
      </c>
      <c r="F62" s="63">
        <v>0</v>
      </c>
      <c r="G62" s="63">
        <v>94217328.010000005</v>
      </c>
      <c r="H62" s="63">
        <v>44214283.4256</v>
      </c>
      <c r="I62" s="63">
        <v>5459005.4932000004</v>
      </c>
      <c r="J62" s="63">
        <v>4769221.7888000002</v>
      </c>
      <c r="K62" s="63">
        <f t="shared" si="11"/>
        <v>2384610.8944000001</v>
      </c>
      <c r="L62" s="63">
        <f t="shared" si="12"/>
        <v>2384610.8944000001</v>
      </c>
      <c r="M62" s="63">
        <v>179652116.90400001</v>
      </c>
      <c r="N62" s="68">
        <f t="shared" si="3"/>
        <v>346469792.9163</v>
      </c>
      <c r="O62" s="67"/>
      <c r="P62" s="188">
        <v>21</v>
      </c>
      <c r="Q62" s="71">
        <v>1</v>
      </c>
      <c r="R62" s="188" t="s">
        <v>108</v>
      </c>
      <c r="S62" s="63" t="s">
        <v>243</v>
      </c>
      <c r="T62" s="63">
        <v>18231894.333900001</v>
      </c>
      <c r="U62" s="63">
        <v>0</v>
      </c>
      <c r="V62" s="63">
        <v>83620041.432699993</v>
      </c>
      <c r="W62" s="63">
        <v>39241191.5097</v>
      </c>
      <c r="X62" s="63">
        <v>4652256.7516000001</v>
      </c>
      <c r="Y62" s="63">
        <v>4232793.8183000004</v>
      </c>
      <c r="Z62" s="63">
        <f>Y62/2</f>
        <v>2116396.9091500002</v>
      </c>
      <c r="AA62" s="63">
        <f t="shared" si="13"/>
        <v>2116396.9091500002</v>
      </c>
      <c r="AB62" s="63">
        <v>145593574.00330001</v>
      </c>
      <c r="AC62" s="68">
        <f t="shared" si="4"/>
        <v>293455354.94035</v>
      </c>
    </row>
    <row r="63" spans="1:29" ht="24.9" customHeight="1">
      <c r="A63" s="187"/>
      <c r="B63" s="189"/>
      <c r="C63" s="59">
        <v>17</v>
      </c>
      <c r="D63" s="63" t="s">
        <v>244</v>
      </c>
      <c r="E63" s="63">
        <v>19175154.285799999</v>
      </c>
      <c r="F63" s="63">
        <v>0</v>
      </c>
      <c r="G63" s="63">
        <v>87946275.164299995</v>
      </c>
      <c r="H63" s="63">
        <v>41271405.361199997</v>
      </c>
      <c r="I63" s="63">
        <v>5188016.1481999997</v>
      </c>
      <c r="J63" s="63">
        <v>4451785.0443000002</v>
      </c>
      <c r="K63" s="63">
        <f t="shared" si="11"/>
        <v>2225892.5221500001</v>
      </c>
      <c r="L63" s="63">
        <f t="shared" si="12"/>
        <v>2225892.5221500001</v>
      </c>
      <c r="M63" s="63">
        <v>170603621.26460001</v>
      </c>
      <c r="N63" s="68">
        <f t="shared" si="3"/>
        <v>326410364.74624997</v>
      </c>
      <c r="O63" s="67"/>
      <c r="P63" s="189"/>
      <c r="Q63" s="71">
        <v>2</v>
      </c>
      <c r="R63" s="189"/>
      <c r="S63" s="63" t="s">
        <v>245</v>
      </c>
      <c r="T63" s="63">
        <v>29790193.368500002</v>
      </c>
      <c r="U63" s="63">
        <v>0</v>
      </c>
      <c r="V63" s="63">
        <v>136631836.3928</v>
      </c>
      <c r="W63" s="63">
        <v>64118552.9969</v>
      </c>
      <c r="X63" s="63">
        <v>6041952.6425000001</v>
      </c>
      <c r="Y63" s="63">
        <v>6916217.4828000003</v>
      </c>
      <c r="Z63" s="63">
        <f t="shared" ref="Z63:Z121" si="15">Y63/2</f>
        <v>3458108.7414000002</v>
      </c>
      <c r="AA63" s="63">
        <f t="shared" si="13"/>
        <v>3458108.7414000002</v>
      </c>
      <c r="AB63" s="63">
        <v>191996347.54480001</v>
      </c>
      <c r="AC63" s="68">
        <f t="shared" si="4"/>
        <v>432036991.68690002</v>
      </c>
    </row>
    <row r="64" spans="1:29" ht="24.9" customHeight="1">
      <c r="A64" s="187"/>
      <c r="B64" s="189"/>
      <c r="C64" s="59">
        <v>18</v>
      </c>
      <c r="D64" s="63" t="s">
        <v>246</v>
      </c>
      <c r="E64" s="63">
        <v>23823299.8693</v>
      </c>
      <c r="F64" s="63">
        <v>0</v>
      </c>
      <c r="G64" s="63">
        <v>109264856.7203</v>
      </c>
      <c r="H64" s="63">
        <v>51275783.823799998</v>
      </c>
      <c r="I64" s="63">
        <v>6059382.0867999997</v>
      </c>
      <c r="J64" s="63">
        <v>5530918.2123999996</v>
      </c>
      <c r="K64" s="63">
        <f t="shared" si="11"/>
        <v>2765459.1061999998</v>
      </c>
      <c r="L64" s="63">
        <f t="shared" si="12"/>
        <v>2765459.1061999998</v>
      </c>
      <c r="M64" s="63">
        <v>199699048.9702</v>
      </c>
      <c r="N64" s="68">
        <f t="shared" si="3"/>
        <v>392887830.57660002</v>
      </c>
      <c r="O64" s="67"/>
      <c r="P64" s="189"/>
      <c r="Q64" s="71">
        <v>3</v>
      </c>
      <c r="R64" s="189"/>
      <c r="S64" s="63" t="s">
        <v>247</v>
      </c>
      <c r="T64" s="63">
        <v>25092034.236000001</v>
      </c>
      <c r="U64" s="63">
        <v>0</v>
      </c>
      <c r="V64" s="63">
        <v>115083869.1812</v>
      </c>
      <c r="W64" s="63">
        <v>54006528.492899999</v>
      </c>
      <c r="X64" s="63">
        <v>6176782.2309999997</v>
      </c>
      <c r="Y64" s="63">
        <v>5825472.9572999999</v>
      </c>
      <c r="Z64" s="63">
        <f t="shared" si="15"/>
        <v>2912736.4786499999</v>
      </c>
      <c r="AA64" s="63">
        <f t="shared" si="13"/>
        <v>2912736.4786499999</v>
      </c>
      <c r="AB64" s="63">
        <v>196498387.81470001</v>
      </c>
      <c r="AC64" s="68">
        <f t="shared" si="4"/>
        <v>399770338.43444997</v>
      </c>
    </row>
    <row r="65" spans="1:29" ht="24.9" customHeight="1">
      <c r="A65" s="187"/>
      <c r="B65" s="189"/>
      <c r="C65" s="59">
        <v>19</v>
      </c>
      <c r="D65" s="63" t="s">
        <v>248</v>
      </c>
      <c r="E65" s="63">
        <v>19878779.870999999</v>
      </c>
      <c r="F65" s="63">
        <v>0</v>
      </c>
      <c r="G65" s="63">
        <v>91173432.996000007</v>
      </c>
      <c r="H65" s="63">
        <v>42785845.157399997</v>
      </c>
      <c r="I65" s="63">
        <v>5242152.8059</v>
      </c>
      <c r="J65" s="63">
        <v>4615141.7407</v>
      </c>
      <c r="K65" s="63">
        <f t="shared" si="11"/>
        <v>2307570.87035</v>
      </c>
      <c r="L65" s="63">
        <f t="shared" si="12"/>
        <v>2307570.87035</v>
      </c>
      <c r="M65" s="63">
        <v>172411276.51179999</v>
      </c>
      <c r="N65" s="68">
        <f t="shared" si="3"/>
        <v>333799058.21245003</v>
      </c>
      <c r="O65" s="67"/>
      <c r="P65" s="189"/>
      <c r="Q65" s="71">
        <v>4</v>
      </c>
      <c r="R65" s="189"/>
      <c r="S65" s="63" t="s">
        <v>249</v>
      </c>
      <c r="T65" s="63">
        <v>20717699.923900001</v>
      </c>
      <c r="U65" s="63">
        <v>0</v>
      </c>
      <c r="V65" s="63">
        <v>95021114.882300004</v>
      </c>
      <c r="W65" s="63">
        <v>44591484.322099999</v>
      </c>
      <c r="X65" s="63">
        <v>5256294.25</v>
      </c>
      <c r="Y65" s="63">
        <v>4809908.9738999996</v>
      </c>
      <c r="Z65" s="63">
        <f t="shared" si="15"/>
        <v>2404954.4869499998</v>
      </c>
      <c r="AA65" s="63">
        <f t="shared" si="13"/>
        <v>2404954.4869499998</v>
      </c>
      <c r="AB65" s="63">
        <v>165762745.85679999</v>
      </c>
      <c r="AC65" s="68">
        <f t="shared" si="4"/>
        <v>333754293.72205001</v>
      </c>
    </row>
    <row r="66" spans="1:29" ht="24.9" customHeight="1">
      <c r="A66" s="187"/>
      <c r="B66" s="189"/>
      <c r="C66" s="59">
        <v>20</v>
      </c>
      <c r="D66" s="63" t="s">
        <v>250</v>
      </c>
      <c r="E66" s="63">
        <v>20915790.863699999</v>
      </c>
      <c r="F66" s="63">
        <v>0</v>
      </c>
      <c r="G66" s="63">
        <v>95929653.0898</v>
      </c>
      <c r="H66" s="63">
        <v>45017842.898199998</v>
      </c>
      <c r="I66" s="63">
        <v>5473107.6275000004</v>
      </c>
      <c r="J66" s="63">
        <v>4855898.6054999996</v>
      </c>
      <c r="K66" s="63">
        <f t="shared" si="11"/>
        <v>2427949.3027499998</v>
      </c>
      <c r="L66" s="63">
        <f t="shared" si="12"/>
        <v>2427949.3027499998</v>
      </c>
      <c r="M66" s="63">
        <v>180122995.57030001</v>
      </c>
      <c r="N66" s="68">
        <f t="shared" si="3"/>
        <v>349887339.35224998</v>
      </c>
      <c r="O66" s="67"/>
      <c r="P66" s="189"/>
      <c r="Q66" s="71">
        <v>5</v>
      </c>
      <c r="R66" s="189"/>
      <c r="S66" s="63" t="s">
        <v>251</v>
      </c>
      <c r="T66" s="63">
        <v>27591937.6998</v>
      </c>
      <c r="U66" s="63">
        <v>0</v>
      </c>
      <c r="V66" s="63">
        <v>126549602.1099</v>
      </c>
      <c r="W66" s="63">
        <v>59387164.689000003</v>
      </c>
      <c r="X66" s="63">
        <v>6675100.8071999997</v>
      </c>
      <c r="Y66" s="63">
        <v>6405861.1349999998</v>
      </c>
      <c r="Z66" s="63">
        <f t="shared" si="15"/>
        <v>3202930.5674999999</v>
      </c>
      <c r="AA66" s="63">
        <f t="shared" si="13"/>
        <v>3202930.5674999999</v>
      </c>
      <c r="AB66" s="63">
        <v>213137541.8872</v>
      </c>
      <c r="AC66" s="68">
        <f t="shared" si="4"/>
        <v>436544277.76059997</v>
      </c>
    </row>
    <row r="67" spans="1:29" ht="24.9" customHeight="1">
      <c r="A67" s="187"/>
      <c r="B67" s="189"/>
      <c r="C67" s="59">
        <v>21</v>
      </c>
      <c r="D67" s="63" t="s">
        <v>252</v>
      </c>
      <c r="E67" s="63">
        <v>21755460.3895</v>
      </c>
      <c r="F67" s="63">
        <v>0</v>
      </c>
      <c r="G67" s="63">
        <v>99780772.411400005</v>
      </c>
      <c r="H67" s="63">
        <v>46825095.181699999</v>
      </c>
      <c r="I67" s="63">
        <v>5709124.1501000002</v>
      </c>
      <c r="J67" s="63">
        <v>5050839.8393999999</v>
      </c>
      <c r="K67" s="63">
        <f t="shared" si="11"/>
        <v>2525419.9197</v>
      </c>
      <c r="L67" s="63">
        <f t="shared" si="12"/>
        <v>2525419.9197</v>
      </c>
      <c r="M67" s="63">
        <v>188003727.83950001</v>
      </c>
      <c r="N67" s="68">
        <f t="shared" si="3"/>
        <v>364599599.8919</v>
      </c>
      <c r="O67" s="67"/>
      <c r="P67" s="189"/>
      <c r="Q67" s="71">
        <v>6</v>
      </c>
      <c r="R67" s="189"/>
      <c r="S67" s="63" t="s">
        <v>253</v>
      </c>
      <c r="T67" s="63">
        <v>33757066.670199998</v>
      </c>
      <c r="U67" s="63">
        <v>0</v>
      </c>
      <c r="V67" s="63">
        <v>154825782.87869999</v>
      </c>
      <c r="W67" s="63">
        <v>72656603.5185</v>
      </c>
      <c r="X67" s="63">
        <v>7035340.8890000004</v>
      </c>
      <c r="Y67" s="63">
        <v>7837183.5921</v>
      </c>
      <c r="Z67" s="63">
        <f t="shared" si="15"/>
        <v>3918591.79605</v>
      </c>
      <c r="AA67" s="63">
        <f t="shared" si="13"/>
        <v>3918591.79605</v>
      </c>
      <c r="AB67" s="63">
        <v>225166172.79170001</v>
      </c>
      <c r="AC67" s="68">
        <f t="shared" si="4"/>
        <v>497359558.54414999</v>
      </c>
    </row>
    <row r="68" spans="1:29" ht="24.9" customHeight="1">
      <c r="A68" s="187"/>
      <c r="B68" s="189"/>
      <c r="C68" s="59">
        <v>22</v>
      </c>
      <c r="D68" s="63" t="s">
        <v>254</v>
      </c>
      <c r="E68" s="63">
        <v>18699387.613499999</v>
      </c>
      <c r="F68" s="63">
        <v>0</v>
      </c>
      <c r="G68" s="63">
        <v>85764185.463699996</v>
      </c>
      <c r="H68" s="63">
        <v>40247394.868299998</v>
      </c>
      <c r="I68" s="63">
        <v>5188545.8611000003</v>
      </c>
      <c r="J68" s="63">
        <v>4341329.0384</v>
      </c>
      <c r="K68" s="63">
        <f t="shared" si="11"/>
        <v>2170664.5192</v>
      </c>
      <c r="L68" s="63">
        <f t="shared" si="12"/>
        <v>2170664.5192</v>
      </c>
      <c r="M68" s="63">
        <v>170621308.6936</v>
      </c>
      <c r="N68" s="68">
        <f t="shared" si="3"/>
        <v>322691487.0194</v>
      </c>
      <c r="O68" s="67"/>
      <c r="P68" s="189"/>
      <c r="Q68" s="71">
        <v>7</v>
      </c>
      <c r="R68" s="189"/>
      <c r="S68" s="63" t="s">
        <v>255</v>
      </c>
      <c r="T68" s="63">
        <v>22997755.3587</v>
      </c>
      <c r="U68" s="63">
        <v>0</v>
      </c>
      <c r="V68" s="63">
        <v>105478521.36139999</v>
      </c>
      <c r="W68" s="63">
        <v>49498933.341700003</v>
      </c>
      <c r="X68" s="63">
        <v>5305428.0636999998</v>
      </c>
      <c r="Y68" s="63">
        <v>5339256.3017999995</v>
      </c>
      <c r="Z68" s="63">
        <f t="shared" si="15"/>
        <v>2669628.1508999998</v>
      </c>
      <c r="AA68" s="63">
        <f t="shared" si="13"/>
        <v>2669628.1508999998</v>
      </c>
      <c r="AB68" s="63">
        <v>167403353.1631</v>
      </c>
      <c r="AC68" s="68">
        <f t="shared" si="4"/>
        <v>353353619.43949997</v>
      </c>
    </row>
    <row r="69" spans="1:29" ht="24.9" customHeight="1">
      <c r="A69" s="187"/>
      <c r="B69" s="189"/>
      <c r="C69" s="59">
        <v>23</v>
      </c>
      <c r="D69" s="63" t="s">
        <v>256</v>
      </c>
      <c r="E69" s="63">
        <v>19525798.3048</v>
      </c>
      <c r="F69" s="63">
        <v>0</v>
      </c>
      <c r="G69" s="63">
        <v>89554493.534600005</v>
      </c>
      <c r="H69" s="63">
        <v>42026109.663800001</v>
      </c>
      <c r="I69" s="63">
        <v>5415922.1777999997</v>
      </c>
      <c r="J69" s="63">
        <v>4533192.0449999999</v>
      </c>
      <c r="K69" s="63">
        <f t="shared" si="11"/>
        <v>2266596.0225</v>
      </c>
      <c r="L69" s="63">
        <f t="shared" si="12"/>
        <v>2266596.0225</v>
      </c>
      <c r="M69" s="63">
        <v>178213539.34259999</v>
      </c>
      <c r="N69" s="68">
        <f t="shared" si="3"/>
        <v>337002459.04610002</v>
      </c>
      <c r="O69" s="67"/>
      <c r="P69" s="189"/>
      <c r="Q69" s="71">
        <v>8</v>
      </c>
      <c r="R69" s="189"/>
      <c r="S69" s="63" t="s">
        <v>257</v>
      </c>
      <c r="T69" s="63">
        <v>24431775.009599999</v>
      </c>
      <c r="U69" s="63">
        <v>0</v>
      </c>
      <c r="V69" s="63">
        <v>112055609.86489999</v>
      </c>
      <c r="W69" s="63">
        <v>52585427.740800001</v>
      </c>
      <c r="X69" s="63">
        <v>5573957.1865999997</v>
      </c>
      <c r="Y69" s="63">
        <v>5672184.3783999998</v>
      </c>
      <c r="Z69" s="63">
        <f t="shared" si="15"/>
        <v>2836092.1891999999</v>
      </c>
      <c r="AA69" s="63">
        <f t="shared" si="13"/>
        <v>2836092.1891999999</v>
      </c>
      <c r="AB69" s="63">
        <v>176369700.521</v>
      </c>
      <c r="AC69" s="68">
        <f t="shared" si="4"/>
        <v>373852562.51209998</v>
      </c>
    </row>
    <row r="70" spans="1:29" ht="24.9" customHeight="1">
      <c r="A70" s="187"/>
      <c r="B70" s="189"/>
      <c r="C70" s="59">
        <v>24</v>
      </c>
      <c r="D70" s="63" t="s">
        <v>258</v>
      </c>
      <c r="E70" s="63">
        <v>19999909.0046</v>
      </c>
      <c r="F70" s="63">
        <v>0</v>
      </c>
      <c r="G70" s="63">
        <v>91728988.166500002</v>
      </c>
      <c r="H70" s="63">
        <v>43046555.944700003</v>
      </c>
      <c r="I70" s="63">
        <v>4993187.7459000004</v>
      </c>
      <c r="J70" s="63">
        <v>4643263.5933999997</v>
      </c>
      <c r="K70" s="63">
        <f t="shared" si="11"/>
        <v>2321631.7966999998</v>
      </c>
      <c r="L70" s="63">
        <f t="shared" si="12"/>
        <v>2321631.7966999998</v>
      </c>
      <c r="M70" s="63">
        <v>164098184.8662</v>
      </c>
      <c r="N70" s="68">
        <f t="shared" si="3"/>
        <v>326188457.52460003</v>
      </c>
      <c r="O70" s="67"/>
      <c r="P70" s="189"/>
      <c r="Q70" s="71">
        <v>9</v>
      </c>
      <c r="R70" s="189"/>
      <c r="S70" s="63" t="s">
        <v>259</v>
      </c>
      <c r="T70" s="63">
        <v>30351933.8301</v>
      </c>
      <c r="U70" s="63">
        <v>0</v>
      </c>
      <c r="V70" s="63">
        <v>139208242.3224</v>
      </c>
      <c r="W70" s="63">
        <v>65327608.108099997</v>
      </c>
      <c r="X70" s="63">
        <v>6997472.3027999997</v>
      </c>
      <c r="Y70" s="63">
        <v>7046633.5278000003</v>
      </c>
      <c r="Z70" s="63">
        <f t="shared" si="15"/>
        <v>3523316.7639000001</v>
      </c>
      <c r="AA70" s="63">
        <f t="shared" si="13"/>
        <v>3523316.7639000001</v>
      </c>
      <c r="AB70" s="63">
        <v>223901718.1428</v>
      </c>
      <c r="AC70" s="68">
        <f t="shared" si="4"/>
        <v>469310291.47009999</v>
      </c>
    </row>
    <row r="71" spans="1:29" ht="24.9" customHeight="1">
      <c r="A71" s="187"/>
      <c r="B71" s="189"/>
      <c r="C71" s="59">
        <v>25</v>
      </c>
      <c r="D71" s="63" t="s">
        <v>260</v>
      </c>
      <c r="E71" s="63">
        <v>23564323.3101</v>
      </c>
      <c r="F71" s="63">
        <v>0</v>
      </c>
      <c r="G71" s="63">
        <v>108077068.42919999</v>
      </c>
      <c r="H71" s="63">
        <v>50718378.840400003</v>
      </c>
      <c r="I71" s="63">
        <v>5996028.4248000002</v>
      </c>
      <c r="J71" s="63">
        <v>5470793.1173999999</v>
      </c>
      <c r="K71" s="63">
        <f t="shared" si="11"/>
        <v>2735396.5586999999</v>
      </c>
      <c r="L71" s="63">
        <f t="shared" si="12"/>
        <v>2735396.5586999999</v>
      </c>
      <c r="M71" s="63">
        <v>197583632.4578</v>
      </c>
      <c r="N71" s="68">
        <f t="shared" si="3"/>
        <v>388674828.02100003</v>
      </c>
      <c r="O71" s="67"/>
      <c r="P71" s="189"/>
      <c r="Q71" s="71">
        <v>10</v>
      </c>
      <c r="R71" s="189"/>
      <c r="S71" s="63" t="s">
        <v>261</v>
      </c>
      <c r="T71" s="63">
        <v>21134274.986499999</v>
      </c>
      <c r="U71" s="63">
        <v>0</v>
      </c>
      <c r="V71" s="63">
        <v>96931724.024900004</v>
      </c>
      <c r="W71" s="63">
        <v>45488094.488399997</v>
      </c>
      <c r="X71" s="63">
        <v>5302496.9857000001</v>
      </c>
      <c r="Y71" s="63">
        <v>4906622.8049999997</v>
      </c>
      <c r="Z71" s="63">
        <f t="shared" si="15"/>
        <v>2453311.4024999999</v>
      </c>
      <c r="AA71" s="63">
        <f t="shared" si="13"/>
        <v>2453311.4024999999</v>
      </c>
      <c r="AB71" s="63">
        <v>167305482.7225</v>
      </c>
      <c r="AC71" s="68">
        <f t="shared" si="4"/>
        <v>338615384.61049998</v>
      </c>
    </row>
    <row r="72" spans="1:29" ht="24.9" customHeight="1">
      <c r="A72" s="187"/>
      <c r="B72" s="189"/>
      <c r="C72" s="59">
        <v>26</v>
      </c>
      <c r="D72" s="63" t="s">
        <v>262</v>
      </c>
      <c r="E72" s="63">
        <v>17553222.509100001</v>
      </c>
      <c r="F72" s="63">
        <v>0</v>
      </c>
      <c r="G72" s="63">
        <v>80507333.281399995</v>
      </c>
      <c r="H72" s="63">
        <v>37780460.630000003</v>
      </c>
      <c r="I72" s="63">
        <v>4590806.0603999998</v>
      </c>
      <c r="J72" s="63">
        <v>4075230.4926</v>
      </c>
      <c r="K72" s="63">
        <f t="shared" si="11"/>
        <v>2037615.2463</v>
      </c>
      <c r="L72" s="63">
        <f t="shared" si="12"/>
        <v>2037615.2463</v>
      </c>
      <c r="M72" s="63">
        <v>150662420.7186</v>
      </c>
      <c r="N72" s="68">
        <f t="shared" ref="N72:N135" si="16">E72+F72+G72+H72+I72+L72+M72</f>
        <v>293131858.44580001</v>
      </c>
      <c r="O72" s="67"/>
      <c r="P72" s="189"/>
      <c r="Q72" s="71">
        <v>11</v>
      </c>
      <c r="R72" s="189"/>
      <c r="S72" s="63" t="s">
        <v>263</v>
      </c>
      <c r="T72" s="63">
        <v>22323310.113699999</v>
      </c>
      <c r="U72" s="63">
        <v>0</v>
      </c>
      <c r="V72" s="63">
        <v>102385198.2921</v>
      </c>
      <c r="W72" s="63">
        <v>48047299.488300003</v>
      </c>
      <c r="X72" s="63">
        <v>5653367.0351</v>
      </c>
      <c r="Y72" s="63">
        <v>5182674.2368000001</v>
      </c>
      <c r="Z72" s="63">
        <f t="shared" si="15"/>
        <v>2591337.1184</v>
      </c>
      <c r="AA72" s="63">
        <f t="shared" si="13"/>
        <v>2591337.1184</v>
      </c>
      <c r="AB72" s="63">
        <v>179021242.66010001</v>
      </c>
      <c r="AC72" s="68">
        <f t="shared" ref="AC72:AC135" si="17">T72+U72+V72+W72+X72+AA72+AB72</f>
        <v>360021754.70770001</v>
      </c>
    </row>
    <row r="73" spans="1:29" ht="24.9" customHeight="1">
      <c r="A73" s="187"/>
      <c r="B73" s="189"/>
      <c r="C73" s="59">
        <v>27</v>
      </c>
      <c r="D73" s="63" t="s">
        <v>264</v>
      </c>
      <c r="E73" s="63">
        <v>21537947.364599999</v>
      </c>
      <c r="F73" s="63">
        <v>0</v>
      </c>
      <c r="G73" s="63">
        <v>98783155.387999997</v>
      </c>
      <c r="H73" s="63">
        <v>46356933.721699998</v>
      </c>
      <c r="I73" s="63">
        <v>5459005.4932000004</v>
      </c>
      <c r="J73" s="63">
        <v>5000341.0942000002</v>
      </c>
      <c r="K73" s="63">
        <f t="shared" si="11"/>
        <v>2500170.5471000001</v>
      </c>
      <c r="L73" s="63">
        <f t="shared" si="12"/>
        <v>2500170.5471000001</v>
      </c>
      <c r="M73" s="63">
        <v>179652116.90400001</v>
      </c>
      <c r="N73" s="68">
        <f t="shared" si="16"/>
        <v>354289329.41860002</v>
      </c>
      <c r="O73" s="67"/>
      <c r="P73" s="189"/>
      <c r="Q73" s="71">
        <v>12</v>
      </c>
      <c r="R73" s="189"/>
      <c r="S73" s="63" t="s">
        <v>265</v>
      </c>
      <c r="T73" s="63">
        <v>24627463.3259</v>
      </c>
      <c r="U73" s="63">
        <v>0</v>
      </c>
      <c r="V73" s="63">
        <v>112953128.51090001</v>
      </c>
      <c r="W73" s="63">
        <v>53006615.059900001</v>
      </c>
      <c r="X73" s="63">
        <v>6151685.6112000002</v>
      </c>
      <c r="Y73" s="63">
        <v>5717616.2068999996</v>
      </c>
      <c r="Z73" s="63">
        <f t="shared" si="15"/>
        <v>2858808.1034499998</v>
      </c>
      <c r="AA73" s="63">
        <f t="shared" si="13"/>
        <v>2858808.1034499998</v>
      </c>
      <c r="AB73" s="63">
        <v>195660396.73249999</v>
      </c>
      <c r="AC73" s="68">
        <f t="shared" si="17"/>
        <v>395258097.34385002</v>
      </c>
    </row>
    <row r="74" spans="1:29" ht="24.9" customHeight="1">
      <c r="A74" s="187"/>
      <c r="B74" s="189"/>
      <c r="C74" s="59">
        <v>28</v>
      </c>
      <c r="D74" s="63" t="s">
        <v>266</v>
      </c>
      <c r="E74" s="63">
        <v>17559473.4263</v>
      </c>
      <c r="F74" s="63">
        <v>0</v>
      </c>
      <c r="G74" s="63">
        <v>80536002.927000001</v>
      </c>
      <c r="H74" s="63">
        <v>37793914.7139</v>
      </c>
      <c r="I74" s="63">
        <v>4713499.3380000005</v>
      </c>
      <c r="J74" s="63">
        <v>4076681.7319999998</v>
      </c>
      <c r="K74" s="63">
        <f t="shared" si="11"/>
        <v>2038340.8659999999</v>
      </c>
      <c r="L74" s="63">
        <f t="shared" si="12"/>
        <v>2038340.8659999999</v>
      </c>
      <c r="M74" s="63">
        <v>154759222.33669999</v>
      </c>
      <c r="N74" s="68">
        <f t="shared" si="16"/>
        <v>297400453.60790002</v>
      </c>
      <c r="O74" s="67"/>
      <c r="P74" s="189"/>
      <c r="Q74" s="71">
        <v>13</v>
      </c>
      <c r="R74" s="189"/>
      <c r="S74" s="63" t="s">
        <v>267</v>
      </c>
      <c r="T74" s="63">
        <v>20495428.909699999</v>
      </c>
      <c r="U74" s="63">
        <v>0</v>
      </c>
      <c r="V74" s="63">
        <v>94001675.482600003</v>
      </c>
      <c r="W74" s="63">
        <v>44113082.063100003</v>
      </c>
      <c r="X74" s="63">
        <v>4880975.0077</v>
      </c>
      <c r="Y74" s="63">
        <v>4758305.5937000001</v>
      </c>
      <c r="Z74" s="63">
        <f t="shared" si="15"/>
        <v>2379152.79685</v>
      </c>
      <c r="AA74" s="63">
        <f t="shared" si="13"/>
        <v>2379152.79685</v>
      </c>
      <c r="AB74" s="63">
        <v>153230612.80590001</v>
      </c>
      <c r="AC74" s="68">
        <f t="shared" si="17"/>
        <v>319100927.06585002</v>
      </c>
    </row>
    <row r="75" spans="1:29" ht="24.9" customHeight="1">
      <c r="A75" s="187"/>
      <c r="B75" s="189"/>
      <c r="C75" s="59">
        <v>29</v>
      </c>
      <c r="D75" s="63" t="s">
        <v>268</v>
      </c>
      <c r="E75" s="63">
        <v>22900372.2951</v>
      </c>
      <c r="F75" s="63">
        <v>0</v>
      </c>
      <c r="G75" s="63">
        <v>105031876.8348</v>
      </c>
      <c r="H75" s="63">
        <v>49289332.113200001</v>
      </c>
      <c r="I75" s="63">
        <v>5356205.8776000002</v>
      </c>
      <c r="J75" s="63">
        <v>5316647.4373000003</v>
      </c>
      <c r="K75" s="63">
        <f t="shared" si="11"/>
        <v>2658323.7186500002</v>
      </c>
      <c r="L75" s="63">
        <f t="shared" si="12"/>
        <v>2658323.7186500002</v>
      </c>
      <c r="M75" s="63">
        <v>176219576.50960001</v>
      </c>
      <c r="N75" s="68">
        <f t="shared" si="16"/>
        <v>361455687.34895003</v>
      </c>
      <c r="O75" s="67"/>
      <c r="P75" s="189"/>
      <c r="Q75" s="71">
        <v>14</v>
      </c>
      <c r="R75" s="189"/>
      <c r="S75" s="63" t="s">
        <v>269</v>
      </c>
      <c r="T75" s="63">
        <v>23519844.112100001</v>
      </c>
      <c r="U75" s="63">
        <v>0</v>
      </c>
      <c r="V75" s="63">
        <v>107873065.90989999</v>
      </c>
      <c r="W75" s="63">
        <v>50622644.590700001</v>
      </c>
      <c r="X75" s="63">
        <v>5695579.267</v>
      </c>
      <c r="Y75" s="63">
        <v>5460466.6383999996</v>
      </c>
      <c r="Z75" s="63">
        <f t="shared" si="15"/>
        <v>2730233.3191999998</v>
      </c>
      <c r="AA75" s="63">
        <f t="shared" si="13"/>
        <v>2730233.3191999998</v>
      </c>
      <c r="AB75" s="63">
        <v>180430734.227</v>
      </c>
      <c r="AC75" s="68">
        <f t="shared" si="17"/>
        <v>370872101.42589998</v>
      </c>
    </row>
    <row r="76" spans="1:29" ht="24.9" customHeight="1">
      <c r="A76" s="187"/>
      <c r="B76" s="189"/>
      <c r="C76" s="59">
        <v>30</v>
      </c>
      <c r="D76" s="63" t="s">
        <v>270</v>
      </c>
      <c r="E76" s="63">
        <v>18948930.713599999</v>
      </c>
      <c r="F76" s="63">
        <v>0</v>
      </c>
      <c r="G76" s="63">
        <v>86908707.474700004</v>
      </c>
      <c r="H76" s="63">
        <v>40784495.862899996</v>
      </c>
      <c r="I76" s="63">
        <v>4801290.4216</v>
      </c>
      <c r="J76" s="63">
        <v>4399264.0214999998</v>
      </c>
      <c r="K76" s="63">
        <f t="shared" si="11"/>
        <v>2199632.0107499999</v>
      </c>
      <c r="L76" s="63">
        <f t="shared" si="12"/>
        <v>2199632.0107499999</v>
      </c>
      <c r="M76" s="63">
        <v>157690618.90849999</v>
      </c>
      <c r="N76" s="68">
        <f t="shared" si="16"/>
        <v>311333675.39205003</v>
      </c>
      <c r="O76" s="67"/>
      <c r="P76" s="189"/>
      <c r="Q76" s="71">
        <v>15</v>
      </c>
      <c r="R76" s="189"/>
      <c r="S76" s="63" t="s">
        <v>271</v>
      </c>
      <c r="T76" s="63">
        <v>27210232.592500001</v>
      </c>
      <c r="U76" s="63">
        <v>0</v>
      </c>
      <c r="V76" s="63">
        <v>124798922.98109999</v>
      </c>
      <c r="W76" s="63">
        <v>58565606.4384</v>
      </c>
      <c r="X76" s="63">
        <v>5943732.1005999995</v>
      </c>
      <c r="Y76" s="63">
        <v>6317242.8602999998</v>
      </c>
      <c r="Z76" s="63">
        <f t="shared" si="15"/>
        <v>3158621.4301499999</v>
      </c>
      <c r="AA76" s="63">
        <f t="shared" si="13"/>
        <v>3158621.4301499999</v>
      </c>
      <c r="AB76" s="63">
        <v>188716705.14809999</v>
      </c>
      <c r="AC76" s="68">
        <f t="shared" si="17"/>
        <v>408393820.69085002</v>
      </c>
    </row>
    <row r="77" spans="1:29" ht="24.9" customHeight="1">
      <c r="A77" s="187"/>
      <c r="B77" s="190"/>
      <c r="C77" s="59">
        <v>31</v>
      </c>
      <c r="D77" s="63" t="s">
        <v>272</v>
      </c>
      <c r="E77" s="63">
        <v>28642232.791700002</v>
      </c>
      <c r="F77" s="63">
        <v>0</v>
      </c>
      <c r="G77" s="63">
        <v>131366749.33</v>
      </c>
      <c r="H77" s="63">
        <v>61647754.295999996</v>
      </c>
      <c r="I77" s="63">
        <v>7607756.4177999999</v>
      </c>
      <c r="J77" s="63">
        <v>6649702.0926000001</v>
      </c>
      <c r="K77" s="63">
        <f t="shared" si="11"/>
        <v>3324851.0463</v>
      </c>
      <c r="L77" s="63">
        <f t="shared" si="12"/>
        <v>3324851.0463</v>
      </c>
      <c r="M77" s="63">
        <v>251400190.14210001</v>
      </c>
      <c r="N77" s="68">
        <f t="shared" si="16"/>
        <v>483989534.02389997</v>
      </c>
      <c r="O77" s="67"/>
      <c r="P77" s="189"/>
      <c r="Q77" s="71">
        <v>16</v>
      </c>
      <c r="R77" s="189"/>
      <c r="S77" s="63" t="s">
        <v>273</v>
      </c>
      <c r="T77" s="63">
        <v>21800669.3838</v>
      </c>
      <c r="U77" s="63">
        <v>0</v>
      </c>
      <c r="V77" s="63">
        <v>99988122.119499996</v>
      </c>
      <c r="W77" s="63">
        <v>46922400.199299999</v>
      </c>
      <c r="X77" s="63">
        <v>5344332.5329</v>
      </c>
      <c r="Y77" s="63">
        <v>5061335.7511</v>
      </c>
      <c r="Z77" s="63">
        <f t="shared" si="15"/>
        <v>2530667.87555</v>
      </c>
      <c r="AA77" s="63">
        <f t="shared" si="13"/>
        <v>2530667.87555</v>
      </c>
      <c r="AB77" s="63">
        <v>168702396.56209999</v>
      </c>
      <c r="AC77" s="68">
        <f t="shared" si="17"/>
        <v>345288588.67315</v>
      </c>
    </row>
    <row r="78" spans="1:29" ht="24.9" customHeight="1">
      <c r="A78" s="59"/>
      <c r="B78" s="180" t="s">
        <v>274</v>
      </c>
      <c r="C78" s="181"/>
      <c r="D78" s="64"/>
      <c r="E78" s="64">
        <f>SUM(E47:E77)</f>
        <v>648066702.2493</v>
      </c>
      <c r="F78" s="64">
        <f t="shared" ref="F78:N78" si="18">SUM(F47:F77)</f>
        <v>0</v>
      </c>
      <c r="G78" s="64">
        <f t="shared" si="18"/>
        <v>2972338666.5553999</v>
      </c>
      <c r="H78" s="64">
        <f t="shared" si="18"/>
        <v>1394858324.0034001</v>
      </c>
      <c r="I78" s="64">
        <f t="shared" si="18"/>
        <v>169019462.8391</v>
      </c>
      <c r="J78" s="64">
        <f t="shared" si="18"/>
        <v>150457910.78369999</v>
      </c>
      <c r="K78" s="64">
        <f t="shared" si="18"/>
        <v>75228955.391849995</v>
      </c>
      <c r="L78" s="64">
        <f t="shared" si="18"/>
        <v>75228955.391849995</v>
      </c>
      <c r="M78" s="64">
        <f t="shared" si="18"/>
        <v>5562213367.3966999</v>
      </c>
      <c r="N78" s="64">
        <f t="shared" si="18"/>
        <v>10821725478.435699</v>
      </c>
      <c r="O78" s="67"/>
      <c r="P78" s="189"/>
      <c r="Q78" s="71">
        <v>17</v>
      </c>
      <c r="R78" s="189"/>
      <c r="S78" s="63" t="s">
        <v>275</v>
      </c>
      <c r="T78" s="63">
        <v>21483879.837000001</v>
      </c>
      <c r="U78" s="63">
        <v>0</v>
      </c>
      <c r="V78" s="63">
        <v>98535176.279499993</v>
      </c>
      <c r="W78" s="63">
        <v>46240562.149599999</v>
      </c>
      <c r="X78" s="63">
        <v>4934346.5246000001</v>
      </c>
      <c r="Y78" s="63">
        <v>4987788.5480000004</v>
      </c>
      <c r="Z78" s="63">
        <f t="shared" si="15"/>
        <v>2493894.2740000002</v>
      </c>
      <c r="AA78" s="63">
        <f t="shared" si="13"/>
        <v>2493894.2740000002</v>
      </c>
      <c r="AB78" s="63">
        <v>155012719.54440001</v>
      </c>
      <c r="AC78" s="68">
        <f t="shared" si="17"/>
        <v>328700578.60909998</v>
      </c>
    </row>
    <row r="79" spans="1:29" ht="24.9" customHeight="1">
      <c r="A79" s="187">
        <v>4</v>
      </c>
      <c r="B79" s="188" t="s">
        <v>276</v>
      </c>
      <c r="C79" s="59">
        <v>1</v>
      </c>
      <c r="D79" s="63" t="s">
        <v>277</v>
      </c>
      <c r="E79" s="63">
        <v>32216145.139800001</v>
      </c>
      <c r="F79" s="63">
        <v>0</v>
      </c>
      <c r="G79" s="63">
        <v>147758392.08230001</v>
      </c>
      <c r="H79" s="63">
        <v>69340020.185599998</v>
      </c>
      <c r="I79" s="63">
        <v>10079430.4563</v>
      </c>
      <c r="J79" s="63">
        <v>7479436.7222999996</v>
      </c>
      <c r="K79" s="63">
        <v>0</v>
      </c>
      <c r="L79" s="63">
        <f t="shared" ref="L79:L99" si="19">J79-K79</f>
        <v>7479436.7222999996</v>
      </c>
      <c r="M79" s="63">
        <v>286051623.60540003</v>
      </c>
      <c r="N79" s="68">
        <f t="shared" si="16"/>
        <v>552925048.19169998</v>
      </c>
      <c r="O79" s="67"/>
      <c r="P79" s="189"/>
      <c r="Q79" s="71">
        <v>18</v>
      </c>
      <c r="R79" s="189"/>
      <c r="S79" s="63" t="s">
        <v>278</v>
      </c>
      <c r="T79" s="63">
        <v>22294881.204300001</v>
      </c>
      <c r="U79" s="63">
        <v>0</v>
      </c>
      <c r="V79" s="63">
        <v>102254809.94410001</v>
      </c>
      <c r="W79" s="63">
        <v>47986110.877899997</v>
      </c>
      <c r="X79" s="63">
        <v>5372348.4593000002</v>
      </c>
      <c r="Y79" s="63">
        <v>5176074.0607000003</v>
      </c>
      <c r="Z79" s="63">
        <f t="shared" si="15"/>
        <v>2588037.0303500001</v>
      </c>
      <c r="AA79" s="63">
        <f t="shared" si="13"/>
        <v>2588037.0303500001</v>
      </c>
      <c r="AB79" s="63">
        <v>169637865.03099999</v>
      </c>
      <c r="AC79" s="68">
        <f t="shared" si="17"/>
        <v>350134052.54694998</v>
      </c>
    </row>
    <row r="80" spans="1:29" ht="24.9" customHeight="1">
      <c r="A80" s="187"/>
      <c r="B80" s="189"/>
      <c r="C80" s="59">
        <v>2</v>
      </c>
      <c r="D80" s="63" t="s">
        <v>279</v>
      </c>
      <c r="E80" s="63">
        <v>21187170.600400001</v>
      </c>
      <c r="F80" s="63">
        <v>0</v>
      </c>
      <c r="G80" s="63">
        <v>97174328.185499996</v>
      </c>
      <c r="H80" s="63">
        <v>45601943.706500001</v>
      </c>
      <c r="I80" s="63">
        <v>7526908.8213</v>
      </c>
      <c r="J80" s="63">
        <v>4918903.2747999998</v>
      </c>
      <c r="K80" s="63">
        <v>0</v>
      </c>
      <c r="L80" s="63">
        <f t="shared" si="19"/>
        <v>4918903.2747999998</v>
      </c>
      <c r="M80" s="63">
        <v>200821405.8502</v>
      </c>
      <c r="N80" s="68">
        <f t="shared" si="16"/>
        <v>377230660.43870002</v>
      </c>
      <c r="O80" s="67"/>
      <c r="P80" s="189"/>
      <c r="Q80" s="71">
        <v>19</v>
      </c>
      <c r="R80" s="189"/>
      <c r="S80" s="63" t="s">
        <v>280</v>
      </c>
      <c r="T80" s="63">
        <v>26973823.673700001</v>
      </c>
      <c r="U80" s="63">
        <v>0</v>
      </c>
      <c r="V80" s="63">
        <v>123714640.50220001</v>
      </c>
      <c r="W80" s="63">
        <v>58056774.635799997</v>
      </c>
      <c r="X80" s="63">
        <v>5644079.4023000002</v>
      </c>
      <c r="Y80" s="63">
        <v>6262357.1644000001</v>
      </c>
      <c r="Z80" s="63">
        <f t="shared" si="15"/>
        <v>3131178.5822000001</v>
      </c>
      <c r="AA80" s="63">
        <f t="shared" si="13"/>
        <v>3131178.5822000001</v>
      </c>
      <c r="AB80" s="63">
        <v>178711123.07100001</v>
      </c>
      <c r="AC80" s="68">
        <f t="shared" si="17"/>
        <v>396231619.86720002</v>
      </c>
    </row>
    <row r="81" spans="1:29" ht="24.9" customHeight="1">
      <c r="A81" s="187"/>
      <c r="B81" s="189"/>
      <c r="C81" s="59">
        <v>3</v>
      </c>
      <c r="D81" s="63" t="s">
        <v>281</v>
      </c>
      <c r="E81" s="63">
        <v>21795606.984999999</v>
      </c>
      <c r="F81" s="63">
        <v>0</v>
      </c>
      <c r="G81" s="63">
        <v>99964903.578099996</v>
      </c>
      <c r="H81" s="63">
        <v>46911504.2082</v>
      </c>
      <c r="I81" s="63">
        <v>7692708.9570000004</v>
      </c>
      <c r="J81" s="63">
        <v>5060160.443</v>
      </c>
      <c r="K81" s="63">
        <v>0</v>
      </c>
      <c r="L81" s="63">
        <f t="shared" si="19"/>
        <v>5060160.443</v>
      </c>
      <c r="M81" s="63">
        <v>206357571.1376</v>
      </c>
      <c r="N81" s="68">
        <f t="shared" si="16"/>
        <v>387782455.3089</v>
      </c>
      <c r="O81" s="67"/>
      <c r="P81" s="189"/>
      <c r="Q81" s="71">
        <v>20</v>
      </c>
      <c r="R81" s="189"/>
      <c r="S81" s="63" t="s">
        <v>282</v>
      </c>
      <c r="T81" s="63">
        <v>20727518.680500001</v>
      </c>
      <c r="U81" s="63">
        <v>0</v>
      </c>
      <c r="V81" s="63">
        <v>95066148.317900002</v>
      </c>
      <c r="W81" s="63">
        <v>44612617.601199999</v>
      </c>
      <c r="X81" s="63">
        <v>5050177.0773</v>
      </c>
      <c r="Y81" s="63">
        <v>4812188.5378999999</v>
      </c>
      <c r="Z81" s="63">
        <f t="shared" si="15"/>
        <v>2406094.2689499999</v>
      </c>
      <c r="AA81" s="63">
        <f t="shared" si="13"/>
        <v>2406094.2689499999</v>
      </c>
      <c r="AB81" s="63">
        <v>158880370.69299999</v>
      </c>
      <c r="AC81" s="68">
        <f t="shared" si="17"/>
        <v>326742926.63884997</v>
      </c>
    </row>
    <row r="82" spans="1:29" ht="24.9" customHeight="1">
      <c r="A82" s="187"/>
      <c r="B82" s="189"/>
      <c r="C82" s="59">
        <v>4</v>
      </c>
      <c r="D82" s="63" t="s">
        <v>283</v>
      </c>
      <c r="E82" s="63">
        <v>26344243.073800001</v>
      </c>
      <c r="F82" s="63">
        <v>0</v>
      </c>
      <c r="G82" s="63">
        <v>120827087.79449999</v>
      </c>
      <c r="H82" s="63">
        <v>56701704.6448</v>
      </c>
      <c r="I82" s="63">
        <v>9076860.5195000004</v>
      </c>
      <c r="J82" s="63">
        <v>6116191.0652999999</v>
      </c>
      <c r="K82" s="63">
        <v>0</v>
      </c>
      <c r="L82" s="63">
        <f t="shared" si="19"/>
        <v>6116191.0652999999</v>
      </c>
      <c r="M82" s="63">
        <v>252575216.25529999</v>
      </c>
      <c r="N82" s="68">
        <f t="shared" si="16"/>
        <v>471641303.35320002</v>
      </c>
      <c r="O82" s="67"/>
      <c r="P82" s="190"/>
      <c r="Q82" s="71">
        <v>21</v>
      </c>
      <c r="R82" s="190"/>
      <c r="S82" s="63" t="s">
        <v>284</v>
      </c>
      <c r="T82" s="63">
        <v>24757940.485300001</v>
      </c>
      <c r="U82" s="63">
        <v>0</v>
      </c>
      <c r="V82" s="63">
        <v>113551558.1244</v>
      </c>
      <c r="W82" s="63">
        <v>53287445.954800002</v>
      </c>
      <c r="X82" s="63">
        <v>5824381.8998999996</v>
      </c>
      <c r="Y82" s="63">
        <v>5747908.3369000005</v>
      </c>
      <c r="Z82" s="63">
        <f t="shared" si="15"/>
        <v>2873954.1684500002</v>
      </c>
      <c r="AA82" s="63">
        <f t="shared" si="13"/>
        <v>2873954.1684500002</v>
      </c>
      <c r="AB82" s="63">
        <v>184731530.8599</v>
      </c>
      <c r="AC82" s="68">
        <f t="shared" si="17"/>
        <v>385026811.49274999</v>
      </c>
    </row>
    <row r="83" spans="1:29" ht="24.9" customHeight="1">
      <c r="A83" s="187"/>
      <c r="B83" s="189"/>
      <c r="C83" s="59">
        <v>5</v>
      </c>
      <c r="D83" s="63" t="s">
        <v>285</v>
      </c>
      <c r="E83" s="63">
        <v>20007595.5405</v>
      </c>
      <c r="F83" s="63">
        <v>0</v>
      </c>
      <c r="G83" s="63">
        <v>91764242.235400006</v>
      </c>
      <c r="H83" s="63">
        <v>43063099.965000004</v>
      </c>
      <c r="I83" s="63">
        <v>7047542.1952999998</v>
      </c>
      <c r="J83" s="63">
        <v>4645048.1322999997</v>
      </c>
      <c r="K83" s="63">
        <v>0</v>
      </c>
      <c r="L83" s="63">
        <f t="shared" si="19"/>
        <v>4645048.1322999997</v>
      </c>
      <c r="M83" s="63">
        <v>184815068.6832</v>
      </c>
      <c r="N83" s="68">
        <f t="shared" si="16"/>
        <v>351342596.75169998</v>
      </c>
      <c r="O83" s="67"/>
      <c r="P83" s="59"/>
      <c r="Q83" s="181" t="s">
        <v>286</v>
      </c>
      <c r="R83" s="184"/>
      <c r="S83" s="64"/>
      <c r="T83" s="64">
        <f>SUM(T62:T82)</f>
        <v>510311557.73570001</v>
      </c>
      <c r="U83" s="63">
        <v>0</v>
      </c>
      <c r="V83" s="64">
        <f>SUM(V62:V82)</f>
        <v>2340528790.9154</v>
      </c>
      <c r="W83" s="64">
        <f>SUM(W62:W82)</f>
        <v>1098362748.2671001</v>
      </c>
      <c r="X83" s="64">
        <f t="shared" ref="X83" si="20">SUM(X62:X82)</f>
        <v>119512087.028</v>
      </c>
      <c r="Y83" s="64">
        <f t="shared" ref="Y83:AC83" si="21">SUM(Y62:Y82)</f>
        <v>118476092.9075</v>
      </c>
      <c r="Z83" s="64">
        <f t="shared" si="21"/>
        <v>59238046.453749999</v>
      </c>
      <c r="AA83" s="64">
        <f t="shared" si="21"/>
        <v>59238046.453749999</v>
      </c>
      <c r="AB83" s="64">
        <f t="shared" si="21"/>
        <v>3785870721.7828999</v>
      </c>
      <c r="AC83" s="64">
        <f t="shared" si="21"/>
        <v>7913823952.1828499</v>
      </c>
    </row>
    <row r="84" spans="1:29" ht="24.9" customHeight="1">
      <c r="A84" s="187"/>
      <c r="B84" s="189"/>
      <c r="C84" s="59">
        <v>6</v>
      </c>
      <c r="D84" s="63" t="s">
        <v>287</v>
      </c>
      <c r="E84" s="63">
        <v>23033203.924400002</v>
      </c>
      <c r="F84" s="63">
        <v>0</v>
      </c>
      <c r="G84" s="63">
        <v>105641105.1539</v>
      </c>
      <c r="H84" s="63">
        <v>49575230.621799998</v>
      </c>
      <c r="I84" s="63">
        <v>7947359.6020999998</v>
      </c>
      <c r="J84" s="63">
        <v>5347486.1909999996</v>
      </c>
      <c r="K84" s="63">
        <v>0</v>
      </c>
      <c r="L84" s="63">
        <f t="shared" si="19"/>
        <v>5347486.1909999996</v>
      </c>
      <c r="M84" s="63">
        <v>214860507.85479999</v>
      </c>
      <c r="N84" s="68">
        <f t="shared" si="16"/>
        <v>406404893.34799999</v>
      </c>
      <c r="O84" s="67"/>
      <c r="P84" s="188">
        <v>22</v>
      </c>
      <c r="Q84" s="73">
        <v>1</v>
      </c>
      <c r="R84" s="187" t="s">
        <v>109</v>
      </c>
      <c r="S84" s="74" t="s">
        <v>288</v>
      </c>
      <c r="T84" s="63">
        <v>26445034.564399999</v>
      </c>
      <c r="U84" s="75">
        <v>0</v>
      </c>
      <c r="V84" s="75">
        <v>121289364.97</v>
      </c>
      <c r="W84" s="75">
        <v>56918641.9586</v>
      </c>
      <c r="X84" s="63">
        <v>6492039.8863000004</v>
      </c>
      <c r="Y84" s="63">
        <v>6139591.2448000005</v>
      </c>
      <c r="Z84" s="63">
        <f t="shared" si="15"/>
        <v>3069795.6224000002</v>
      </c>
      <c r="AA84" s="63">
        <f t="shared" ref="AA84:AA104" si="22">Y84-Z84</f>
        <v>3069795.6224000002</v>
      </c>
      <c r="AB84" s="63">
        <v>201683637.01440001</v>
      </c>
      <c r="AC84" s="68">
        <f t="shared" si="17"/>
        <v>415898514.01609999</v>
      </c>
    </row>
    <row r="85" spans="1:29" ht="24.9" customHeight="1">
      <c r="A85" s="187"/>
      <c r="B85" s="189"/>
      <c r="C85" s="59">
        <v>7</v>
      </c>
      <c r="D85" s="63" t="s">
        <v>289</v>
      </c>
      <c r="E85" s="63">
        <v>21346584.032099999</v>
      </c>
      <c r="F85" s="63">
        <v>0</v>
      </c>
      <c r="G85" s="63">
        <v>97905473.151899993</v>
      </c>
      <c r="H85" s="63">
        <v>45945055.228100002</v>
      </c>
      <c r="I85" s="63">
        <v>7586695.7499000002</v>
      </c>
      <c r="J85" s="63">
        <v>4955913.3723999998</v>
      </c>
      <c r="K85" s="63">
        <v>0</v>
      </c>
      <c r="L85" s="63">
        <f t="shared" si="19"/>
        <v>4955913.3723999998</v>
      </c>
      <c r="M85" s="63">
        <v>202817727.00709999</v>
      </c>
      <c r="N85" s="68">
        <f t="shared" si="16"/>
        <v>380557448.54149997</v>
      </c>
      <c r="O85" s="67"/>
      <c r="P85" s="189"/>
      <c r="Q85" s="73">
        <v>2</v>
      </c>
      <c r="R85" s="187"/>
      <c r="S85" s="74" t="s">
        <v>290</v>
      </c>
      <c r="T85" s="63">
        <v>23383378.283100002</v>
      </c>
      <c r="U85" s="75">
        <v>0</v>
      </c>
      <c r="V85" s="75">
        <v>107247169.4417</v>
      </c>
      <c r="W85" s="75">
        <v>50328924.057300001</v>
      </c>
      <c r="X85" s="63">
        <v>5551823.0428999998</v>
      </c>
      <c r="Y85" s="63">
        <v>5428784.1535</v>
      </c>
      <c r="Z85" s="63">
        <f t="shared" si="15"/>
        <v>2714392.07675</v>
      </c>
      <c r="AA85" s="63">
        <f t="shared" si="22"/>
        <v>2714392.07675</v>
      </c>
      <c r="AB85" s="63">
        <v>170289236.58840001</v>
      </c>
      <c r="AC85" s="68">
        <f t="shared" si="17"/>
        <v>359514923.49014997</v>
      </c>
    </row>
    <row r="86" spans="1:29" ht="24.9" customHeight="1">
      <c r="A86" s="187"/>
      <c r="B86" s="189"/>
      <c r="C86" s="59">
        <v>8</v>
      </c>
      <c r="D86" s="63" t="s">
        <v>291</v>
      </c>
      <c r="E86" s="63">
        <v>19086498.514400002</v>
      </c>
      <c r="F86" s="63">
        <v>0</v>
      </c>
      <c r="G86" s="63">
        <v>87539658.104100004</v>
      </c>
      <c r="H86" s="63">
        <v>41080588.211800002</v>
      </c>
      <c r="I86" s="63">
        <v>6856539.4972999999</v>
      </c>
      <c r="J86" s="63">
        <v>4431202.3448999999</v>
      </c>
      <c r="K86" s="63">
        <v>0</v>
      </c>
      <c r="L86" s="63">
        <f t="shared" si="19"/>
        <v>4431202.3448999999</v>
      </c>
      <c r="M86" s="63">
        <v>178437374.82780001</v>
      </c>
      <c r="N86" s="68">
        <f t="shared" si="16"/>
        <v>337431861.50029999</v>
      </c>
      <c r="O86" s="67"/>
      <c r="P86" s="189"/>
      <c r="Q86" s="73">
        <v>3</v>
      </c>
      <c r="R86" s="187"/>
      <c r="S86" s="74" t="s">
        <v>292</v>
      </c>
      <c r="T86" s="63">
        <v>29510956.5964</v>
      </c>
      <c r="U86" s="75">
        <v>0</v>
      </c>
      <c r="V86" s="75">
        <v>135351125.23789999</v>
      </c>
      <c r="W86" s="75">
        <v>63517541.195900001</v>
      </c>
      <c r="X86" s="63">
        <v>7259052.3849999998</v>
      </c>
      <c r="Y86" s="63">
        <v>6851388.6908999998</v>
      </c>
      <c r="Z86" s="63">
        <f t="shared" si="15"/>
        <v>3425694.3454499999</v>
      </c>
      <c r="AA86" s="63">
        <f t="shared" si="22"/>
        <v>3425694.3454499999</v>
      </c>
      <c r="AB86" s="63">
        <v>227294641.20039999</v>
      </c>
      <c r="AC86" s="68">
        <f t="shared" si="17"/>
        <v>466359010.96104997</v>
      </c>
    </row>
    <row r="87" spans="1:29" ht="24.9" customHeight="1">
      <c r="A87" s="187"/>
      <c r="B87" s="189"/>
      <c r="C87" s="59">
        <v>9</v>
      </c>
      <c r="D87" s="63" t="s">
        <v>293</v>
      </c>
      <c r="E87" s="63">
        <v>21199134.4267</v>
      </c>
      <c r="F87" s="63">
        <v>0</v>
      </c>
      <c r="G87" s="63">
        <v>97229199.919100001</v>
      </c>
      <c r="H87" s="63">
        <v>45627693.899499997</v>
      </c>
      <c r="I87" s="63">
        <v>7584588.6697000004</v>
      </c>
      <c r="J87" s="63">
        <v>4921680.8474000003</v>
      </c>
      <c r="K87" s="63">
        <v>0</v>
      </c>
      <c r="L87" s="63">
        <f t="shared" si="19"/>
        <v>4921680.8474000003</v>
      </c>
      <c r="M87" s="63">
        <v>202747370.345</v>
      </c>
      <c r="N87" s="68">
        <f t="shared" si="16"/>
        <v>379309668.1074</v>
      </c>
      <c r="O87" s="67"/>
      <c r="P87" s="189"/>
      <c r="Q87" s="73">
        <v>4</v>
      </c>
      <c r="R87" s="187"/>
      <c r="S87" s="74" t="s">
        <v>294</v>
      </c>
      <c r="T87" s="63">
        <v>23366473.190200001</v>
      </c>
      <c r="U87" s="75">
        <v>0</v>
      </c>
      <c r="V87" s="75">
        <v>107169634.7352</v>
      </c>
      <c r="W87" s="75">
        <v>50292538.5902</v>
      </c>
      <c r="X87" s="63">
        <v>5759847.1819000002</v>
      </c>
      <c r="Y87" s="63">
        <v>5424859.3954999996</v>
      </c>
      <c r="Z87" s="63">
        <f t="shared" si="15"/>
        <v>2712429.6977499998</v>
      </c>
      <c r="AA87" s="63">
        <f t="shared" si="22"/>
        <v>2712429.6977499998</v>
      </c>
      <c r="AB87" s="63">
        <v>177235286.49680001</v>
      </c>
      <c r="AC87" s="68">
        <f t="shared" si="17"/>
        <v>366536209.89205003</v>
      </c>
    </row>
    <row r="88" spans="1:29" ht="24.9" customHeight="1">
      <c r="A88" s="187"/>
      <c r="B88" s="189"/>
      <c r="C88" s="59">
        <v>10</v>
      </c>
      <c r="D88" s="63" t="s">
        <v>295</v>
      </c>
      <c r="E88" s="63">
        <v>33537794.858800001</v>
      </c>
      <c r="F88" s="63">
        <v>0</v>
      </c>
      <c r="G88" s="63">
        <v>153820099.23339999</v>
      </c>
      <c r="H88" s="63">
        <v>72184656.556400001</v>
      </c>
      <c r="I88" s="63">
        <v>10792906.6384</v>
      </c>
      <c r="J88" s="63">
        <v>7786276.5195000004</v>
      </c>
      <c r="K88" s="63">
        <v>0</v>
      </c>
      <c r="L88" s="63">
        <f t="shared" si="19"/>
        <v>7786276.5195000004</v>
      </c>
      <c r="M88" s="63">
        <v>309875018.29710001</v>
      </c>
      <c r="N88" s="68">
        <f t="shared" si="16"/>
        <v>587996752.10360003</v>
      </c>
      <c r="O88" s="67"/>
      <c r="P88" s="189"/>
      <c r="Q88" s="73">
        <v>5</v>
      </c>
      <c r="R88" s="187"/>
      <c r="S88" s="74" t="s">
        <v>296</v>
      </c>
      <c r="T88" s="63">
        <v>31949226.671700001</v>
      </c>
      <c r="U88" s="75">
        <v>0</v>
      </c>
      <c r="V88" s="75">
        <v>146534178.46200001</v>
      </c>
      <c r="W88" s="75">
        <v>68765521.533099994</v>
      </c>
      <c r="X88" s="63">
        <v>7176169.9742000001</v>
      </c>
      <c r="Y88" s="63">
        <v>7417467.7999999998</v>
      </c>
      <c r="Z88" s="63">
        <f t="shared" si="15"/>
        <v>3708733.9</v>
      </c>
      <c r="AA88" s="63">
        <f t="shared" si="22"/>
        <v>3708733.9</v>
      </c>
      <c r="AB88" s="63">
        <v>224527148.13769999</v>
      </c>
      <c r="AC88" s="68">
        <f t="shared" si="17"/>
        <v>482660978.67869997</v>
      </c>
    </row>
    <row r="89" spans="1:29" ht="24.9" customHeight="1">
      <c r="A89" s="187"/>
      <c r="B89" s="189"/>
      <c r="C89" s="59">
        <v>11</v>
      </c>
      <c r="D89" s="63" t="s">
        <v>297</v>
      </c>
      <c r="E89" s="63">
        <v>23308807.928300001</v>
      </c>
      <c r="F89" s="63">
        <v>0</v>
      </c>
      <c r="G89" s="63">
        <v>106905154.7254</v>
      </c>
      <c r="H89" s="63">
        <v>50168423.4793</v>
      </c>
      <c r="I89" s="63">
        <v>8166707.8256000001</v>
      </c>
      <c r="J89" s="63">
        <v>5411471.5839999998</v>
      </c>
      <c r="K89" s="63">
        <v>0</v>
      </c>
      <c r="L89" s="63">
        <f t="shared" si="19"/>
        <v>5411471.5839999998</v>
      </c>
      <c r="M89" s="63">
        <v>222184675.69049999</v>
      </c>
      <c r="N89" s="68">
        <f t="shared" si="16"/>
        <v>416145241.2331</v>
      </c>
      <c r="O89" s="67"/>
      <c r="P89" s="189"/>
      <c r="Q89" s="73">
        <v>6</v>
      </c>
      <c r="R89" s="187"/>
      <c r="S89" s="74" t="s">
        <v>298</v>
      </c>
      <c r="T89" s="63">
        <v>24840757.5605</v>
      </c>
      <c r="U89" s="75">
        <v>0</v>
      </c>
      <c r="V89" s="75">
        <v>113931396.1779</v>
      </c>
      <c r="W89" s="75">
        <v>53465696.258699998</v>
      </c>
      <c r="X89" s="63">
        <v>5620191.3203999996</v>
      </c>
      <c r="Y89" s="63">
        <v>5767135.4999000002</v>
      </c>
      <c r="Z89" s="63">
        <f t="shared" si="15"/>
        <v>2883567.7499500001</v>
      </c>
      <c r="AA89" s="63">
        <f t="shared" si="22"/>
        <v>2883567.7499500001</v>
      </c>
      <c r="AB89" s="63">
        <v>172572094.0957</v>
      </c>
      <c r="AC89" s="68">
        <f t="shared" si="17"/>
        <v>373313703.16315001</v>
      </c>
    </row>
    <row r="90" spans="1:29" ht="24.9" customHeight="1">
      <c r="A90" s="187"/>
      <c r="B90" s="189"/>
      <c r="C90" s="59">
        <v>12</v>
      </c>
      <c r="D90" s="63" t="s">
        <v>299</v>
      </c>
      <c r="E90" s="63">
        <v>28497357.923700001</v>
      </c>
      <c r="F90" s="63">
        <v>0</v>
      </c>
      <c r="G90" s="63">
        <v>130702285.0536</v>
      </c>
      <c r="H90" s="63">
        <v>61335934.671499997</v>
      </c>
      <c r="I90" s="63">
        <v>9278810.6173999999</v>
      </c>
      <c r="J90" s="63">
        <v>6616067.3294000002</v>
      </c>
      <c r="K90" s="63">
        <v>0</v>
      </c>
      <c r="L90" s="63">
        <f t="shared" si="19"/>
        <v>6616067.3294000002</v>
      </c>
      <c r="M90" s="63">
        <v>259318450.3107</v>
      </c>
      <c r="N90" s="68">
        <f t="shared" si="16"/>
        <v>495748905.90630001</v>
      </c>
      <c r="O90" s="67"/>
      <c r="P90" s="189"/>
      <c r="Q90" s="73">
        <v>7</v>
      </c>
      <c r="R90" s="187"/>
      <c r="S90" s="74" t="s">
        <v>300</v>
      </c>
      <c r="T90" s="63">
        <v>20843651.556899998</v>
      </c>
      <c r="U90" s="75">
        <v>0</v>
      </c>
      <c r="V90" s="75">
        <v>95598788.303200006</v>
      </c>
      <c r="W90" s="75">
        <v>44862574.756300002</v>
      </c>
      <c r="X90" s="63">
        <v>5051468.0148999998</v>
      </c>
      <c r="Y90" s="63">
        <v>4839150.4385000002</v>
      </c>
      <c r="Z90" s="63">
        <f t="shared" si="15"/>
        <v>2419575.2192500001</v>
      </c>
      <c r="AA90" s="63">
        <f t="shared" si="22"/>
        <v>2419575.2192500001</v>
      </c>
      <c r="AB90" s="63">
        <v>153582084.17770001</v>
      </c>
      <c r="AC90" s="68">
        <f t="shared" si="17"/>
        <v>322358142.02824998</v>
      </c>
    </row>
    <row r="91" spans="1:29" ht="24.9" customHeight="1">
      <c r="A91" s="187"/>
      <c r="B91" s="189"/>
      <c r="C91" s="59">
        <v>13</v>
      </c>
      <c r="D91" s="63" t="s">
        <v>301</v>
      </c>
      <c r="E91" s="63">
        <v>20938284.313200001</v>
      </c>
      <c r="F91" s="63">
        <v>0</v>
      </c>
      <c r="G91" s="63">
        <v>96032818.627200007</v>
      </c>
      <c r="H91" s="63">
        <v>45066256.395000003</v>
      </c>
      <c r="I91" s="63">
        <v>7469629.2004000004</v>
      </c>
      <c r="J91" s="63">
        <v>4861120.78</v>
      </c>
      <c r="K91" s="63">
        <v>0</v>
      </c>
      <c r="L91" s="63">
        <f t="shared" si="19"/>
        <v>4861120.78</v>
      </c>
      <c r="M91" s="63">
        <v>198908805.19080001</v>
      </c>
      <c r="N91" s="68">
        <f t="shared" si="16"/>
        <v>373276914.50660002</v>
      </c>
      <c r="O91" s="67"/>
      <c r="P91" s="189"/>
      <c r="Q91" s="73">
        <v>8</v>
      </c>
      <c r="R91" s="187"/>
      <c r="S91" s="74" t="s">
        <v>302</v>
      </c>
      <c r="T91" s="63">
        <v>24424625.206799999</v>
      </c>
      <c r="U91" s="75">
        <v>0</v>
      </c>
      <c r="V91" s="75">
        <v>112022817.507</v>
      </c>
      <c r="W91" s="75">
        <v>52570038.9516</v>
      </c>
      <c r="X91" s="63">
        <v>5854336.1908</v>
      </c>
      <c r="Y91" s="63">
        <v>5670524.4499000004</v>
      </c>
      <c r="Z91" s="63">
        <f t="shared" si="15"/>
        <v>2835262.2249500002</v>
      </c>
      <c r="AA91" s="63">
        <f t="shared" si="22"/>
        <v>2835262.2249500002</v>
      </c>
      <c r="AB91" s="63">
        <v>180390330.7823</v>
      </c>
      <c r="AC91" s="68">
        <f t="shared" si="17"/>
        <v>378097410.86344999</v>
      </c>
    </row>
    <row r="92" spans="1:29" ht="24.9" customHeight="1">
      <c r="A92" s="187"/>
      <c r="B92" s="189"/>
      <c r="C92" s="59">
        <v>14</v>
      </c>
      <c r="D92" s="63" t="s">
        <v>303</v>
      </c>
      <c r="E92" s="63">
        <v>20760433.488200001</v>
      </c>
      <c r="F92" s="63">
        <v>0</v>
      </c>
      <c r="G92" s="63">
        <v>95217111.104499996</v>
      </c>
      <c r="H92" s="63">
        <v>44683461.378700003</v>
      </c>
      <c r="I92" s="63">
        <v>7576796.0044999998</v>
      </c>
      <c r="J92" s="63">
        <v>4819830.1791000003</v>
      </c>
      <c r="K92" s="63">
        <v>0</v>
      </c>
      <c r="L92" s="63">
        <f t="shared" si="19"/>
        <v>4819830.1791000003</v>
      </c>
      <c r="M92" s="63">
        <v>202487168.6112</v>
      </c>
      <c r="N92" s="68">
        <f t="shared" si="16"/>
        <v>375544800.76620001</v>
      </c>
      <c r="O92" s="67"/>
      <c r="P92" s="189"/>
      <c r="Q92" s="73">
        <v>9</v>
      </c>
      <c r="R92" s="187"/>
      <c r="S92" s="74" t="s">
        <v>304</v>
      </c>
      <c r="T92" s="63">
        <v>23953324.7795</v>
      </c>
      <c r="U92" s="75">
        <v>0</v>
      </c>
      <c r="V92" s="75">
        <v>109861212.1059</v>
      </c>
      <c r="W92" s="75">
        <v>51555641.325599998</v>
      </c>
      <c r="X92" s="63">
        <v>5523665.8596999999</v>
      </c>
      <c r="Y92" s="63">
        <v>5561105.3464000002</v>
      </c>
      <c r="Z92" s="63">
        <f t="shared" si="15"/>
        <v>2780552.6732000001</v>
      </c>
      <c r="AA92" s="63">
        <f t="shared" si="22"/>
        <v>2780552.6732000001</v>
      </c>
      <c r="AB92" s="63">
        <v>169349051.4718</v>
      </c>
      <c r="AC92" s="68">
        <f t="shared" si="17"/>
        <v>363023448.21569997</v>
      </c>
    </row>
    <row r="93" spans="1:29" ht="24.9" customHeight="1">
      <c r="A93" s="187"/>
      <c r="B93" s="189"/>
      <c r="C93" s="59">
        <v>15</v>
      </c>
      <c r="D93" s="63" t="s">
        <v>305</v>
      </c>
      <c r="E93" s="63">
        <v>24917066.121300001</v>
      </c>
      <c r="F93" s="63">
        <v>0</v>
      </c>
      <c r="G93" s="63">
        <v>114281383.1234</v>
      </c>
      <c r="H93" s="63">
        <v>53629938.042300001</v>
      </c>
      <c r="I93" s="63">
        <v>8472469.8793000001</v>
      </c>
      <c r="J93" s="63">
        <v>5784851.6185999997</v>
      </c>
      <c r="K93" s="63">
        <v>0</v>
      </c>
      <c r="L93" s="63">
        <f t="shared" si="19"/>
        <v>5784851.6185999997</v>
      </c>
      <c r="M93" s="63">
        <v>232394252.78240001</v>
      </c>
      <c r="N93" s="68">
        <f t="shared" si="16"/>
        <v>439479961.56730002</v>
      </c>
      <c r="O93" s="67"/>
      <c r="P93" s="189"/>
      <c r="Q93" s="73">
        <v>10</v>
      </c>
      <c r="R93" s="187"/>
      <c r="S93" s="74" t="s">
        <v>306</v>
      </c>
      <c r="T93" s="63">
        <v>25324098.759100001</v>
      </c>
      <c r="U93" s="75">
        <v>0</v>
      </c>
      <c r="V93" s="75">
        <v>116148226.2184</v>
      </c>
      <c r="W93" s="75">
        <v>54506009.689199999</v>
      </c>
      <c r="X93" s="63">
        <v>5824036.6131999996</v>
      </c>
      <c r="Y93" s="63">
        <v>5879350.04</v>
      </c>
      <c r="Z93" s="63">
        <f t="shared" si="15"/>
        <v>2939675.02</v>
      </c>
      <c r="AA93" s="63">
        <f t="shared" si="22"/>
        <v>2939675.02</v>
      </c>
      <c r="AB93" s="63">
        <v>179378609.8416</v>
      </c>
      <c r="AC93" s="68">
        <f t="shared" si="17"/>
        <v>384120656.1415</v>
      </c>
    </row>
    <row r="94" spans="1:29" ht="24.9" customHeight="1">
      <c r="A94" s="187"/>
      <c r="B94" s="189"/>
      <c r="C94" s="59">
        <v>16</v>
      </c>
      <c r="D94" s="63" t="s">
        <v>307</v>
      </c>
      <c r="E94" s="63">
        <v>23808961.765900001</v>
      </c>
      <c r="F94" s="63">
        <v>0</v>
      </c>
      <c r="G94" s="63">
        <v>109199095.43529999</v>
      </c>
      <c r="H94" s="63">
        <v>51244923.384999998</v>
      </c>
      <c r="I94" s="63">
        <v>8333814.5865000002</v>
      </c>
      <c r="J94" s="63">
        <v>5527589.4176000003</v>
      </c>
      <c r="K94" s="63">
        <v>0</v>
      </c>
      <c r="L94" s="63">
        <f t="shared" si="19"/>
        <v>5527589.4176000003</v>
      </c>
      <c r="M94" s="63">
        <v>227764469.96950001</v>
      </c>
      <c r="N94" s="68">
        <f t="shared" si="16"/>
        <v>425878854.55980003</v>
      </c>
      <c r="O94" s="67"/>
      <c r="P94" s="189"/>
      <c r="Q94" s="73">
        <v>11</v>
      </c>
      <c r="R94" s="187"/>
      <c r="S94" s="74" t="s">
        <v>109</v>
      </c>
      <c r="T94" s="63">
        <v>22292516.0187</v>
      </c>
      <c r="U94" s="75">
        <v>0</v>
      </c>
      <c r="V94" s="75">
        <v>102243962.09100001</v>
      </c>
      <c r="W94" s="75">
        <v>47981020.200199999</v>
      </c>
      <c r="X94" s="63">
        <v>5476238.8986999998</v>
      </c>
      <c r="Y94" s="63">
        <v>5175524.9493000004</v>
      </c>
      <c r="Z94" s="63">
        <f t="shared" si="15"/>
        <v>2587762.4746500002</v>
      </c>
      <c r="AA94" s="63">
        <f t="shared" si="22"/>
        <v>2587762.4746500002</v>
      </c>
      <c r="AB94" s="63">
        <v>167765436.99239999</v>
      </c>
      <c r="AC94" s="68">
        <f t="shared" si="17"/>
        <v>348346936.67565</v>
      </c>
    </row>
    <row r="95" spans="1:29" ht="24.9" customHeight="1">
      <c r="A95" s="187"/>
      <c r="B95" s="189"/>
      <c r="C95" s="59">
        <v>17</v>
      </c>
      <c r="D95" s="63" t="s">
        <v>308</v>
      </c>
      <c r="E95" s="63">
        <v>19945333.557</v>
      </c>
      <c r="F95" s="63">
        <v>0</v>
      </c>
      <c r="G95" s="63">
        <v>91478679.498600006</v>
      </c>
      <c r="H95" s="63">
        <v>42929091.157499999</v>
      </c>
      <c r="I95" s="63">
        <v>7192730.6138000004</v>
      </c>
      <c r="J95" s="63">
        <v>4630593.1264000004</v>
      </c>
      <c r="K95" s="63">
        <v>0</v>
      </c>
      <c r="L95" s="63">
        <f t="shared" si="19"/>
        <v>4630593.1264000004</v>
      </c>
      <c r="M95" s="63">
        <v>189662996.4542</v>
      </c>
      <c r="N95" s="68">
        <f t="shared" si="16"/>
        <v>355839424.40750003</v>
      </c>
      <c r="O95" s="67"/>
      <c r="P95" s="189"/>
      <c r="Q95" s="73">
        <v>12</v>
      </c>
      <c r="R95" s="187"/>
      <c r="S95" s="74" t="s">
        <v>309</v>
      </c>
      <c r="T95" s="63">
        <v>28461017.4925</v>
      </c>
      <c r="U95" s="75">
        <v>0</v>
      </c>
      <c r="V95" s="75">
        <v>130535610.7466</v>
      </c>
      <c r="W95" s="75">
        <v>61257717.795500003</v>
      </c>
      <c r="X95" s="63">
        <v>6410428.7865000004</v>
      </c>
      <c r="Y95" s="63">
        <v>6607630.3810999999</v>
      </c>
      <c r="Z95" s="63">
        <f t="shared" si="15"/>
        <v>3303815.1905499999</v>
      </c>
      <c r="AA95" s="63">
        <f t="shared" si="22"/>
        <v>3303815.1905499999</v>
      </c>
      <c r="AB95" s="63">
        <v>198958593.78130001</v>
      </c>
      <c r="AC95" s="68">
        <f t="shared" si="17"/>
        <v>428927183.79294997</v>
      </c>
    </row>
    <row r="96" spans="1:29" ht="24.9" customHeight="1">
      <c r="A96" s="187"/>
      <c r="B96" s="189"/>
      <c r="C96" s="59">
        <v>18</v>
      </c>
      <c r="D96" s="63" t="s">
        <v>310</v>
      </c>
      <c r="E96" s="63">
        <v>20666998.199700002</v>
      </c>
      <c r="F96" s="63">
        <v>0</v>
      </c>
      <c r="G96" s="63">
        <v>94788572.931299999</v>
      </c>
      <c r="H96" s="63">
        <v>44482357.095200002</v>
      </c>
      <c r="I96" s="63">
        <v>7330691.3941000002</v>
      </c>
      <c r="J96" s="63">
        <v>4798137.8468000004</v>
      </c>
      <c r="K96" s="63">
        <v>0</v>
      </c>
      <c r="L96" s="63">
        <f t="shared" si="19"/>
        <v>4798137.8468000004</v>
      </c>
      <c r="M96" s="63">
        <v>194269589.08239999</v>
      </c>
      <c r="N96" s="68">
        <f t="shared" si="16"/>
        <v>366336346.54949999</v>
      </c>
      <c r="O96" s="67"/>
      <c r="P96" s="189"/>
      <c r="Q96" s="73">
        <v>13</v>
      </c>
      <c r="R96" s="187"/>
      <c r="S96" s="74" t="s">
        <v>311</v>
      </c>
      <c r="T96" s="63">
        <v>18785970.142000001</v>
      </c>
      <c r="U96" s="75">
        <v>0</v>
      </c>
      <c r="V96" s="75">
        <v>86161293.657000005</v>
      </c>
      <c r="W96" s="75">
        <v>40433749.699000001</v>
      </c>
      <c r="X96" s="63">
        <v>4630310.9502999997</v>
      </c>
      <c r="Y96" s="63">
        <v>4361430.4050000003</v>
      </c>
      <c r="Z96" s="63">
        <f t="shared" si="15"/>
        <v>2180715.2025000001</v>
      </c>
      <c r="AA96" s="63">
        <f t="shared" si="22"/>
        <v>2180715.2025000001</v>
      </c>
      <c r="AB96" s="63">
        <v>139519398.93439999</v>
      </c>
      <c r="AC96" s="68">
        <f t="shared" si="17"/>
        <v>291711438.58520001</v>
      </c>
    </row>
    <row r="97" spans="1:29" ht="24.9" customHeight="1">
      <c r="A97" s="187"/>
      <c r="B97" s="189"/>
      <c r="C97" s="59">
        <v>19</v>
      </c>
      <c r="D97" s="63" t="s">
        <v>312</v>
      </c>
      <c r="E97" s="63">
        <v>22318603.254500002</v>
      </c>
      <c r="F97" s="63">
        <v>0</v>
      </c>
      <c r="G97" s="63">
        <v>102363610.4223</v>
      </c>
      <c r="H97" s="63">
        <v>48037168.738300003</v>
      </c>
      <c r="I97" s="63">
        <v>7751436.4598000003</v>
      </c>
      <c r="J97" s="63">
        <v>5181581.4724000003</v>
      </c>
      <c r="K97" s="63">
        <v>0</v>
      </c>
      <c r="L97" s="63">
        <f t="shared" si="19"/>
        <v>5181581.4724000003</v>
      </c>
      <c r="M97" s="63">
        <v>208318517.4364</v>
      </c>
      <c r="N97" s="68">
        <f t="shared" si="16"/>
        <v>393970917.78369999</v>
      </c>
      <c r="O97" s="67"/>
      <c r="P97" s="189"/>
      <c r="Q97" s="73">
        <v>14</v>
      </c>
      <c r="R97" s="187"/>
      <c r="S97" s="74" t="s">
        <v>313</v>
      </c>
      <c r="T97" s="63">
        <v>27311979.858899999</v>
      </c>
      <c r="U97" s="75">
        <v>0</v>
      </c>
      <c r="V97" s="75">
        <v>125265583.7943</v>
      </c>
      <c r="W97" s="75">
        <v>58784600.904600002</v>
      </c>
      <c r="X97" s="63">
        <v>6374031.625</v>
      </c>
      <c r="Y97" s="63">
        <v>6340864.9367000004</v>
      </c>
      <c r="Z97" s="63">
        <f t="shared" si="15"/>
        <v>3170432.4683500002</v>
      </c>
      <c r="AA97" s="63">
        <f t="shared" si="22"/>
        <v>3170432.4683500002</v>
      </c>
      <c r="AB97" s="63">
        <v>197743270.87970001</v>
      </c>
      <c r="AC97" s="68">
        <f t="shared" si="17"/>
        <v>418649899.53084999</v>
      </c>
    </row>
    <row r="98" spans="1:29" ht="24.9" customHeight="1">
      <c r="A98" s="187"/>
      <c r="B98" s="189"/>
      <c r="C98" s="59">
        <v>20</v>
      </c>
      <c r="D98" s="63" t="s">
        <v>314</v>
      </c>
      <c r="E98" s="63">
        <v>22585862.172600001</v>
      </c>
      <c r="F98" s="63">
        <v>0</v>
      </c>
      <c r="G98" s="63">
        <v>103589385.5062</v>
      </c>
      <c r="H98" s="63">
        <v>48612400.153999999</v>
      </c>
      <c r="I98" s="63">
        <v>7925570.7450000001</v>
      </c>
      <c r="J98" s="63">
        <v>5243629.4349999996</v>
      </c>
      <c r="K98" s="63">
        <v>0</v>
      </c>
      <c r="L98" s="63">
        <f t="shared" si="19"/>
        <v>5243629.4349999996</v>
      </c>
      <c r="M98" s="63">
        <v>214132964.94060001</v>
      </c>
      <c r="N98" s="68">
        <f t="shared" si="16"/>
        <v>402089812.95340002</v>
      </c>
      <c r="O98" s="67"/>
      <c r="P98" s="189"/>
      <c r="Q98" s="73">
        <v>15</v>
      </c>
      <c r="R98" s="187"/>
      <c r="S98" s="74" t="s">
        <v>315</v>
      </c>
      <c r="T98" s="63">
        <v>18237857.784200002</v>
      </c>
      <c r="U98" s="75">
        <v>0</v>
      </c>
      <c r="V98" s="75">
        <v>83647392.620000005</v>
      </c>
      <c r="W98" s="75">
        <v>39254026.867799997</v>
      </c>
      <c r="X98" s="63">
        <v>4578340.2297</v>
      </c>
      <c r="Y98" s="63">
        <v>4234178.3180999998</v>
      </c>
      <c r="Z98" s="63">
        <f t="shared" si="15"/>
        <v>2117089.1590499999</v>
      </c>
      <c r="AA98" s="63">
        <f t="shared" si="22"/>
        <v>2117089.1590499999</v>
      </c>
      <c r="AB98" s="63">
        <v>137784065.61930001</v>
      </c>
      <c r="AC98" s="68">
        <f t="shared" si="17"/>
        <v>285618772.28004998</v>
      </c>
    </row>
    <row r="99" spans="1:29" ht="24.9" customHeight="1">
      <c r="A99" s="187"/>
      <c r="B99" s="190"/>
      <c r="C99" s="59">
        <v>21</v>
      </c>
      <c r="D99" s="63" t="s">
        <v>316</v>
      </c>
      <c r="E99" s="63">
        <v>21685753.681699999</v>
      </c>
      <c r="F99" s="63">
        <v>0</v>
      </c>
      <c r="G99" s="63">
        <v>99461064.668200001</v>
      </c>
      <c r="H99" s="63">
        <v>46675062.814300001</v>
      </c>
      <c r="I99" s="63">
        <v>7699924.8236999996</v>
      </c>
      <c r="J99" s="63">
        <v>5034656.4348999998</v>
      </c>
      <c r="K99" s="63">
        <v>0</v>
      </c>
      <c r="L99" s="63">
        <f t="shared" si="19"/>
        <v>5034656.4348999998</v>
      </c>
      <c r="M99" s="63">
        <v>206598513.22639999</v>
      </c>
      <c r="N99" s="68">
        <f t="shared" si="16"/>
        <v>387154975.64920002</v>
      </c>
      <c r="O99" s="67"/>
      <c r="P99" s="189"/>
      <c r="Q99" s="73">
        <v>16</v>
      </c>
      <c r="R99" s="187"/>
      <c r="S99" s="74" t="s">
        <v>317</v>
      </c>
      <c r="T99" s="63">
        <v>26440737.336800002</v>
      </c>
      <c r="U99" s="75">
        <v>0</v>
      </c>
      <c r="V99" s="75">
        <v>121269655.8634</v>
      </c>
      <c r="W99" s="75">
        <v>56909392.874200001</v>
      </c>
      <c r="X99" s="63">
        <v>6466201.6684999997</v>
      </c>
      <c r="Y99" s="63">
        <v>6138593.5822000001</v>
      </c>
      <c r="Z99" s="63">
        <f t="shared" si="15"/>
        <v>3069296.7911</v>
      </c>
      <c r="AA99" s="63">
        <f t="shared" si="22"/>
        <v>3069296.7911</v>
      </c>
      <c r="AB99" s="63">
        <v>200820883.53150001</v>
      </c>
      <c r="AC99" s="68">
        <f t="shared" si="17"/>
        <v>414976168.06550002</v>
      </c>
    </row>
    <row r="100" spans="1:29" ht="24.9" customHeight="1">
      <c r="A100" s="59"/>
      <c r="B100" s="180" t="s">
        <v>318</v>
      </c>
      <c r="C100" s="181"/>
      <c r="D100" s="64"/>
      <c r="E100" s="64">
        <f>SUM(E79:E99)</f>
        <v>489187439.50199997</v>
      </c>
      <c r="F100" s="64">
        <f t="shared" ref="F100:N100" si="23">SUM(F79:F99)</f>
        <v>0</v>
      </c>
      <c r="G100" s="64">
        <f t="shared" si="23"/>
        <v>2243643650.5342002</v>
      </c>
      <c r="H100" s="64">
        <f t="shared" si="23"/>
        <v>1052896514.5388</v>
      </c>
      <c r="I100" s="64">
        <f t="shared" si="23"/>
        <v>169390123.25690001</v>
      </c>
      <c r="J100" s="64">
        <f t="shared" si="23"/>
        <v>113571828.1371</v>
      </c>
      <c r="K100" s="64">
        <f t="shared" si="23"/>
        <v>0</v>
      </c>
      <c r="L100" s="64">
        <f t="shared" si="23"/>
        <v>113571828.1371</v>
      </c>
      <c r="M100" s="64">
        <f t="shared" si="23"/>
        <v>4595399287.5586004</v>
      </c>
      <c r="N100" s="64">
        <f t="shared" si="23"/>
        <v>8664088843.5275993</v>
      </c>
      <c r="O100" s="67"/>
      <c r="P100" s="189"/>
      <c r="Q100" s="73">
        <v>17</v>
      </c>
      <c r="R100" s="187"/>
      <c r="S100" s="74" t="s">
        <v>319</v>
      </c>
      <c r="T100" s="63">
        <v>33068425.822799999</v>
      </c>
      <c r="U100" s="75">
        <v>0</v>
      </c>
      <c r="V100" s="75">
        <v>151667352.10170001</v>
      </c>
      <c r="W100" s="75">
        <v>71174415.936800003</v>
      </c>
      <c r="X100" s="63">
        <v>7881841.7198000001</v>
      </c>
      <c r="Y100" s="63">
        <v>7677305.8158</v>
      </c>
      <c r="Z100" s="63">
        <f t="shared" si="15"/>
        <v>3838652.9079</v>
      </c>
      <c r="AA100" s="63">
        <f t="shared" si="22"/>
        <v>3838652.9079</v>
      </c>
      <c r="AB100" s="63">
        <v>248089948.04170001</v>
      </c>
      <c r="AC100" s="68">
        <f t="shared" si="17"/>
        <v>515720636.53070003</v>
      </c>
    </row>
    <row r="101" spans="1:29" ht="24.9" customHeight="1">
      <c r="A101" s="187">
        <v>5</v>
      </c>
      <c r="B101" s="188" t="s">
        <v>320</v>
      </c>
      <c r="C101" s="59">
        <v>1</v>
      </c>
      <c r="D101" s="63" t="s">
        <v>321</v>
      </c>
      <c r="E101" s="63">
        <v>36564525.154799998</v>
      </c>
      <c r="F101" s="63">
        <v>0</v>
      </c>
      <c r="G101" s="63">
        <v>167702107.76840001</v>
      </c>
      <c r="H101" s="63">
        <v>78699201.946899995</v>
      </c>
      <c r="I101" s="63">
        <v>7840667.5108000003</v>
      </c>
      <c r="J101" s="63">
        <v>8488975.0460999999</v>
      </c>
      <c r="K101" s="63">
        <v>0</v>
      </c>
      <c r="L101" s="63">
        <f t="shared" ref="L101:L120" si="24">J101-K101</f>
        <v>8488975.0460999999</v>
      </c>
      <c r="M101" s="63">
        <v>258643719.49070001</v>
      </c>
      <c r="N101" s="68">
        <f t="shared" si="16"/>
        <v>557939196.91770005</v>
      </c>
      <c r="O101" s="67"/>
      <c r="P101" s="189"/>
      <c r="Q101" s="73">
        <v>18</v>
      </c>
      <c r="R101" s="187"/>
      <c r="S101" s="74" t="s">
        <v>322</v>
      </c>
      <c r="T101" s="63">
        <v>24979112.031199999</v>
      </c>
      <c r="U101" s="75">
        <v>0</v>
      </c>
      <c r="V101" s="75">
        <v>114565954.8451</v>
      </c>
      <c r="W101" s="75">
        <v>53763481.786700003</v>
      </c>
      <c r="X101" s="63">
        <v>5997146.7868999997</v>
      </c>
      <c r="Y101" s="63">
        <v>5799256.4599000001</v>
      </c>
      <c r="Z101" s="63">
        <f t="shared" si="15"/>
        <v>2899628.2299500001</v>
      </c>
      <c r="AA101" s="63">
        <f t="shared" si="22"/>
        <v>2899628.2299500001</v>
      </c>
      <c r="AB101" s="63">
        <v>185158861.6496</v>
      </c>
      <c r="AC101" s="68">
        <f t="shared" si="17"/>
        <v>387364185.32945001</v>
      </c>
    </row>
    <row r="102" spans="1:29" ht="24.9" customHeight="1">
      <c r="A102" s="187"/>
      <c r="B102" s="189"/>
      <c r="C102" s="59">
        <v>2</v>
      </c>
      <c r="D102" s="63" t="s">
        <v>92</v>
      </c>
      <c r="E102" s="63">
        <v>44155515.1505</v>
      </c>
      <c r="F102" s="63">
        <v>0</v>
      </c>
      <c r="G102" s="63">
        <v>202517957.7471</v>
      </c>
      <c r="H102" s="63">
        <v>95037575.059</v>
      </c>
      <c r="I102" s="63">
        <v>9775720.4826999996</v>
      </c>
      <c r="J102" s="63">
        <v>10251331.4387</v>
      </c>
      <c r="K102" s="63">
        <v>0</v>
      </c>
      <c r="L102" s="63">
        <f t="shared" si="24"/>
        <v>10251331.4387</v>
      </c>
      <c r="M102" s="63">
        <v>323256290.80290002</v>
      </c>
      <c r="N102" s="68">
        <f t="shared" si="16"/>
        <v>684994390.68089998</v>
      </c>
      <c r="O102" s="67"/>
      <c r="P102" s="189"/>
      <c r="Q102" s="73">
        <v>19</v>
      </c>
      <c r="R102" s="187"/>
      <c r="S102" s="74" t="s">
        <v>323</v>
      </c>
      <c r="T102" s="63">
        <v>23651370.910999998</v>
      </c>
      <c r="U102" s="75">
        <v>0</v>
      </c>
      <c r="V102" s="75">
        <v>108476309.6636</v>
      </c>
      <c r="W102" s="75">
        <v>50905734.664099999</v>
      </c>
      <c r="X102" s="63">
        <v>5387976.9592000004</v>
      </c>
      <c r="Y102" s="63">
        <v>5491002.4571000002</v>
      </c>
      <c r="Z102" s="63">
        <f t="shared" si="15"/>
        <v>2745501.2285500001</v>
      </c>
      <c r="AA102" s="63">
        <f t="shared" si="22"/>
        <v>2745501.2285500001</v>
      </c>
      <c r="AB102" s="63">
        <v>164818318.2615</v>
      </c>
      <c r="AC102" s="68">
        <f t="shared" si="17"/>
        <v>355985211.68795002</v>
      </c>
    </row>
    <row r="103" spans="1:29" ht="24.9" customHeight="1">
      <c r="A103" s="187"/>
      <c r="B103" s="189"/>
      <c r="C103" s="59">
        <v>3</v>
      </c>
      <c r="D103" s="63" t="s">
        <v>324</v>
      </c>
      <c r="E103" s="63">
        <v>19311258.5297</v>
      </c>
      <c r="F103" s="63">
        <v>0</v>
      </c>
      <c r="G103" s="63">
        <v>88570513.233199999</v>
      </c>
      <c r="H103" s="63">
        <v>41564347.641400002</v>
      </c>
      <c r="I103" s="63">
        <v>4954214.8676000005</v>
      </c>
      <c r="J103" s="63">
        <v>4483383.5821000002</v>
      </c>
      <c r="K103" s="63">
        <v>0</v>
      </c>
      <c r="L103" s="63">
        <f t="shared" si="24"/>
        <v>4483383.5821000002</v>
      </c>
      <c r="M103" s="63">
        <v>162263346.47310001</v>
      </c>
      <c r="N103" s="68">
        <f t="shared" si="16"/>
        <v>321147064.32709998</v>
      </c>
      <c r="O103" s="67"/>
      <c r="P103" s="189"/>
      <c r="Q103" s="73">
        <v>20</v>
      </c>
      <c r="R103" s="187"/>
      <c r="S103" s="74" t="s">
        <v>325</v>
      </c>
      <c r="T103" s="63">
        <v>25359987.7502</v>
      </c>
      <c r="U103" s="75">
        <v>0</v>
      </c>
      <c r="V103" s="75">
        <v>116312830.00910001</v>
      </c>
      <c r="W103" s="75">
        <v>54583254.913800001</v>
      </c>
      <c r="X103" s="63">
        <v>5866142.9025999997</v>
      </c>
      <c r="Y103" s="63">
        <v>5887682.1802000003</v>
      </c>
      <c r="Z103" s="63">
        <f t="shared" si="15"/>
        <v>2943841.0901000001</v>
      </c>
      <c r="AA103" s="63">
        <f t="shared" si="22"/>
        <v>2943841.0901000001</v>
      </c>
      <c r="AB103" s="63">
        <v>180784563.92269999</v>
      </c>
      <c r="AC103" s="68">
        <f t="shared" si="17"/>
        <v>385850620.58850002</v>
      </c>
    </row>
    <row r="104" spans="1:29" ht="24.9" customHeight="1">
      <c r="A104" s="187"/>
      <c r="B104" s="189"/>
      <c r="C104" s="59">
        <v>4</v>
      </c>
      <c r="D104" s="63" t="s">
        <v>326</v>
      </c>
      <c r="E104" s="63">
        <v>22822752.385000002</v>
      </c>
      <c r="F104" s="63">
        <v>0</v>
      </c>
      <c r="G104" s="63">
        <v>104675875.4242</v>
      </c>
      <c r="H104" s="63">
        <v>49122267.862899996</v>
      </c>
      <c r="I104" s="63">
        <v>5739449.4897999996</v>
      </c>
      <c r="J104" s="63">
        <v>5298626.8701999998</v>
      </c>
      <c r="K104" s="63">
        <v>0</v>
      </c>
      <c r="L104" s="63">
        <f t="shared" si="24"/>
        <v>5298626.8701999998</v>
      </c>
      <c r="M104" s="63">
        <v>188482798.21790001</v>
      </c>
      <c r="N104" s="68">
        <f t="shared" si="16"/>
        <v>376141770.25</v>
      </c>
      <c r="O104" s="67"/>
      <c r="P104" s="190"/>
      <c r="Q104" s="73">
        <v>21</v>
      </c>
      <c r="R104" s="187"/>
      <c r="S104" s="74" t="s">
        <v>327</v>
      </c>
      <c r="T104" s="63">
        <v>24813872.166700002</v>
      </c>
      <c r="U104" s="75">
        <v>0</v>
      </c>
      <c r="V104" s="75">
        <v>113808087.11830001</v>
      </c>
      <c r="W104" s="75">
        <v>53407829.814999998</v>
      </c>
      <c r="X104" s="63">
        <v>5761695.2914000005</v>
      </c>
      <c r="Y104" s="63">
        <v>5760893.6728999997</v>
      </c>
      <c r="Z104" s="63">
        <f t="shared" si="15"/>
        <v>2880446.8364499998</v>
      </c>
      <c r="AA104" s="63">
        <f t="shared" si="22"/>
        <v>2880446.8364499998</v>
      </c>
      <c r="AB104" s="63">
        <v>177296995.97139999</v>
      </c>
      <c r="AC104" s="68">
        <f t="shared" si="17"/>
        <v>377968927.19924998</v>
      </c>
    </row>
    <row r="105" spans="1:29" ht="24.9" customHeight="1">
      <c r="A105" s="187"/>
      <c r="B105" s="189"/>
      <c r="C105" s="59">
        <v>5</v>
      </c>
      <c r="D105" s="63" t="s">
        <v>328</v>
      </c>
      <c r="E105" s="63">
        <v>28951601.3081</v>
      </c>
      <c r="F105" s="63">
        <v>0</v>
      </c>
      <c r="G105" s="63">
        <v>132785658.83419999</v>
      </c>
      <c r="H105" s="63">
        <v>62313619.782700002</v>
      </c>
      <c r="I105" s="63">
        <v>6924534.9468999999</v>
      </c>
      <c r="J105" s="63">
        <v>6721526.3976999996</v>
      </c>
      <c r="K105" s="63">
        <v>0</v>
      </c>
      <c r="L105" s="63">
        <f t="shared" si="24"/>
        <v>6721526.3976999996</v>
      </c>
      <c r="M105" s="63">
        <v>228053507.50490001</v>
      </c>
      <c r="N105" s="68">
        <f t="shared" si="16"/>
        <v>465750448.77450001</v>
      </c>
      <c r="O105" s="67"/>
      <c r="P105" s="59"/>
      <c r="Q105" s="181" t="s">
        <v>329</v>
      </c>
      <c r="R105" s="184"/>
      <c r="S105" s="64"/>
      <c r="T105" s="64">
        <f t="shared" ref="T105:AC105" si="25">SUM(T84:T104)</f>
        <v>527444374.48360002</v>
      </c>
      <c r="U105" s="64">
        <f t="shared" si="25"/>
        <v>0</v>
      </c>
      <c r="V105" s="64">
        <f t="shared" si="25"/>
        <v>2419107945.6693001</v>
      </c>
      <c r="W105" s="64">
        <f t="shared" si="25"/>
        <v>1135238353.7742</v>
      </c>
      <c r="X105" s="64">
        <f t="shared" ref="X105" si="26">SUM(X84:X104)</f>
        <v>124942986.2879</v>
      </c>
      <c r="Y105" s="64">
        <f t="shared" si="25"/>
        <v>122453720.2177</v>
      </c>
      <c r="Z105" s="64">
        <f t="shared" si="25"/>
        <v>61226860.108850002</v>
      </c>
      <c r="AA105" s="64">
        <f t="shared" si="25"/>
        <v>61226860.108850002</v>
      </c>
      <c r="AB105" s="64">
        <f t="shared" si="25"/>
        <v>3855042457.3923001</v>
      </c>
      <c r="AC105" s="64">
        <f t="shared" si="25"/>
        <v>8123002977.7161503</v>
      </c>
    </row>
    <row r="106" spans="1:29" ht="24.9" customHeight="1">
      <c r="A106" s="187"/>
      <c r="B106" s="189"/>
      <c r="C106" s="59">
        <v>6</v>
      </c>
      <c r="D106" s="63" t="s">
        <v>330</v>
      </c>
      <c r="E106" s="63">
        <v>19171309.225000001</v>
      </c>
      <c r="F106" s="63">
        <v>0</v>
      </c>
      <c r="G106" s="63">
        <v>87928639.906900004</v>
      </c>
      <c r="H106" s="63">
        <v>41263129.4921</v>
      </c>
      <c r="I106" s="63">
        <v>5021641.4332999997</v>
      </c>
      <c r="J106" s="63">
        <v>4450892.3586999997</v>
      </c>
      <c r="K106" s="63">
        <v>0</v>
      </c>
      <c r="L106" s="63">
        <f t="shared" si="24"/>
        <v>4450892.3586999997</v>
      </c>
      <c r="M106" s="63">
        <v>164514759.66209999</v>
      </c>
      <c r="N106" s="68">
        <f t="shared" si="16"/>
        <v>322350372.07810003</v>
      </c>
      <c r="O106" s="67"/>
      <c r="P106" s="188">
        <v>23</v>
      </c>
      <c r="Q106" s="73">
        <v>1</v>
      </c>
      <c r="R106" s="187" t="s">
        <v>110</v>
      </c>
      <c r="S106" s="74" t="s">
        <v>331</v>
      </c>
      <c r="T106" s="63">
        <v>21430562.864100002</v>
      </c>
      <c r="U106" s="63">
        <v>0</v>
      </c>
      <c r="V106" s="63">
        <v>98290639.568299994</v>
      </c>
      <c r="W106" s="63">
        <v>46125806.024800003</v>
      </c>
      <c r="X106" s="63">
        <v>6094678.7407</v>
      </c>
      <c r="Y106" s="63">
        <v>4975410.2536000004</v>
      </c>
      <c r="Z106" s="63">
        <f t="shared" si="15"/>
        <v>2487705.1268000002</v>
      </c>
      <c r="AA106" s="63">
        <f t="shared" ref="AA106:AA121" si="27">Y106-Z106</f>
        <v>2487705.1268000002</v>
      </c>
      <c r="AB106" s="63">
        <v>182802505.21309999</v>
      </c>
      <c r="AC106" s="68">
        <f t="shared" si="17"/>
        <v>357231897.53780001</v>
      </c>
    </row>
    <row r="107" spans="1:29" ht="24.9" customHeight="1">
      <c r="A107" s="187"/>
      <c r="B107" s="189"/>
      <c r="C107" s="59">
        <v>7</v>
      </c>
      <c r="D107" s="63" t="s">
        <v>332</v>
      </c>
      <c r="E107" s="63">
        <v>30585368.404300001</v>
      </c>
      <c r="F107" s="63">
        <v>0</v>
      </c>
      <c r="G107" s="63">
        <v>140278883.05849999</v>
      </c>
      <c r="H107" s="63">
        <v>65830038.116999999</v>
      </c>
      <c r="I107" s="63">
        <v>7334073.6420999998</v>
      </c>
      <c r="J107" s="63">
        <v>7100828.6874000002</v>
      </c>
      <c r="K107" s="63">
        <v>0</v>
      </c>
      <c r="L107" s="63">
        <f t="shared" si="24"/>
        <v>7100828.6874000002</v>
      </c>
      <c r="M107" s="63">
        <v>241728248.47139999</v>
      </c>
      <c r="N107" s="68">
        <f t="shared" si="16"/>
        <v>492857440.38069999</v>
      </c>
      <c r="O107" s="67"/>
      <c r="P107" s="189"/>
      <c r="Q107" s="73">
        <v>2</v>
      </c>
      <c r="R107" s="187"/>
      <c r="S107" s="74" t="s">
        <v>333</v>
      </c>
      <c r="T107" s="63">
        <v>35241318.269199997</v>
      </c>
      <c r="U107" s="63">
        <v>0</v>
      </c>
      <c r="V107" s="63">
        <v>161633258.71919999</v>
      </c>
      <c r="W107" s="63">
        <v>75851214.027899995</v>
      </c>
      <c r="X107" s="63">
        <v>7071987.2581000002</v>
      </c>
      <c r="Y107" s="63">
        <v>8181773.7304999996</v>
      </c>
      <c r="Z107" s="63">
        <f t="shared" si="15"/>
        <v>4090886.8652499998</v>
      </c>
      <c r="AA107" s="63">
        <f t="shared" si="27"/>
        <v>4090886.8652499998</v>
      </c>
      <c r="AB107" s="63">
        <v>215435418.72530001</v>
      </c>
      <c r="AC107" s="68">
        <f t="shared" si="17"/>
        <v>499324083.86495</v>
      </c>
    </row>
    <row r="108" spans="1:29" ht="24.9" customHeight="1">
      <c r="A108" s="187"/>
      <c r="B108" s="189"/>
      <c r="C108" s="59">
        <v>8</v>
      </c>
      <c r="D108" s="63" t="s">
        <v>334</v>
      </c>
      <c r="E108" s="63">
        <v>30875038.019900002</v>
      </c>
      <c r="F108" s="63">
        <v>0</v>
      </c>
      <c r="G108" s="63">
        <v>141607444.14039999</v>
      </c>
      <c r="H108" s="63">
        <v>66453504.919399999</v>
      </c>
      <c r="I108" s="63">
        <v>6911245.0389999999</v>
      </c>
      <c r="J108" s="63">
        <v>7168079.6124</v>
      </c>
      <c r="K108" s="63">
        <v>0</v>
      </c>
      <c r="L108" s="63">
        <f t="shared" si="24"/>
        <v>7168079.6124</v>
      </c>
      <c r="M108" s="63">
        <v>227609749.56310001</v>
      </c>
      <c r="N108" s="68">
        <f t="shared" si="16"/>
        <v>480625061.2942</v>
      </c>
      <c r="O108" s="67"/>
      <c r="P108" s="189"/>
      <c r="Q108" s="73">
        <v>3</v>
      </c>
      <c r="R108" s="187"/>
      <c r="S108" s="74" t="s">
        <v>335</v>
      </c>
      <c r="T108" s="63">
        <v>27010258.325599998</v>
      </c>
      <c r="U108" s="63">
        <v>0</v>
      </c>
      <c r="V108" s="63">
        <v>123881746.9501</v>
      </c>
      <c r="W108" s="63">
        <v>58135194.306699999</v>
      </c>
      <c r="X108" s="63">
        <v>6977933.7910000002</v>
      </c>
      <c r="Y108" s="63">
        <v>6270815.9874999998</v>
      </c>
      <c r="Z108" s="63">
        <f t="shared" si="15"/>
        <v>3135407.9937499999</v>
      </c>
      <c r="AA108" s="63">
        <f t="shared" si="27"/>
        <v>3135407.9937499999</v>
      </c>
      <c r="AB108" s="63">
        <v>212294917.43700001</v>
      </c>
      <c r="AC108" s="68">
        <f t="shared" si="17"/>
        <v>431435458.80414999</v>
      </c>
    </row>
    <row r="109" spans="1:29" ht="24.9" customHeight="1">
      <c r="A109" s="187"/>
      <c r="B109" s="189"/>
      <c r="C109" s="59">
        <v>9</v>
      </c>
      <c r="D109" s="63" t="s">
        <v>336</v>
      </c>
      <c r="E109" s="63">
        <v>21717171.872699998</v>
      </c>
      <c r="F109" s="63">
        <v>0</v>
      </c>
      <c r="G109" s="63">
        <v>99605163.267100006</v>
      </c>
      <c r="H109" s="63">
        <v>46742685.367700003</v>
      </c>
      <c r="I109" s="63">
        <v>5810631.1312999995</v>
      </c>
      <c r="J109" s="63">
        <v>5041950.6151999999</v>
      </c>
      <c r="K109" s="63">
        <v>0</v>
      </c>
      <c r="L109" s="63">
        <f t="shared" si="24"/>
        <v>5041950.6151999999</v>
      </c>
      <c r="M109" s="63">
        <v>190859595.62599999</v>
      </c>
      <c r="N109" s="68">
        <f t="shared" si="16"/>
        <v>369777197.88</v>
      </c>
      <c r="O109" s="67"/>
      <c r="P109" s="189"/>
      <c r="Q109" s="73">
        <v>4</v>
      </c>
      <c r="R109" s="187"/>
      <c r="S109" s="74" t="s">
        <v>100</v>
      </c>
      <c r="T109" s="63">
        <v>16448646.441099999</v>
      </c>
      <c r="U109" s="63">
        <v>0</v>
      </c>
      <c r="V109" s="63">
        <v>75441227.978</v>
      </c>
      <c r="W109" s="63">
        <v>35403040.037900001</v>
      </c>
      <c r="X109" s="63">
        <v>5252023.2408999996</v>
      </c>
      <c r="Y109" s="63">
        <v>3818787.4336000001</v>
      </c>
      <c r="Z109" s="63">
        <f t="shared" si="15"/>
        <v>1909393.7168000001</v>
      </c>
      <c r="AA109" s="63">
        <f t="shared" si="27"/>
        <v>1909393.7168000001</v>
      </c>
      <c r="AB109" s="63">
        <v>154665736.1611</v>
      </c>
      <c r="AC109" s="68">
        <f t="shared" si="17"/>
        <v>289120067.5758</v>
      </c>
    </row>
    <row r="110" spans="1:29" ht="24.9" customHeight="1">
      <c r="A110" s="187"/>
      <c r="B110" s="189"/>
      <c r="C110" s="59">
        <v>10</v>
      </c>
      <c r="D110" s="63" t="s">
        <v>337</v>
      </c>
      <c r="E110" s="63">
        <v>24872499.886399999</v>
      </c>
      <c r="F110" s="63">
        <v>0</v>
      </c>
      <c r="G110" s="63">
        <v>114076981.412</v>
      </c>
      <c r="H110" s="63">
        <v>53534016.459899999</v>
      </c>
      <c r="I110" s="63">
        <v>6670260.9864999996</v>
      </c>
      <c r="J110" s="63">
        <v>5774504.9327999996</v>
      </c>
      <c r="K110" s="63">
        <v>0</v>
      </c>
      <c r="L110" s="63">
        <f t="shared" si="24"/>
        <v>5774504.9327999996</v>
      </c>
      <c r="M110" s="63">
        <v>219563148.51499999</v>
      </c>
      <c r="N110" s="68">
        <f t="shared" si="16"/>
        <v>424491412.19260001</v>
      </c>
      <c r="O110" s="67"/>
      <c r="P110" s="189"/>
      <c r="Q110" s="73">
        <v>5</v>
      </c>
      <c r="R110" s="187"/>
      <c r="S110" s="74" t="s">
        <v>338</v>
      </c>
      <c r="T110" s="63">
        <v>28540118.125300001</v>
      </c>
      <c r="U110" s="63">
        <v>0</v>
      </c>
      <c r="V110" s="63">
        <v>130898403.44750001</v>
      </c>
      <c r="W110" s="63">
        <v>61427969.060800001</v>
      </c>
      <c r="X110" s="63">
        <v>7031764.3924000002</v>
      </c>
      <c r="Y110" s="63">
        <v>6625994.7189999996</v>
      </c>
      <c r="Z110" s="63">
        <f t="shared" si="15"/>
        <v>3312997.3594999998</v>
      </c>
      <c r="AA110" s="63">
        <f t="shared" si="27"/>
        <v>3312997.3594999998</v>
      </c>
      <c r="AB110" s="63">
        <v>214092353.2807</v>
      </c>
      <c r="AC110" s="68">
        <f t="shared" si="17"/>
        <v>445303605.66619998</v>
      </c>
    </row>
    <row r="111" spans="1:29" ht="24.9" customHeight="1">
      <c r="A111" s="187"/>
      <c r="B111" s="189"/>
      <c r="C111" s="59">
        <v>11</v>
      </c>
      <c r="D111" s="63" t="s">
        <v>339</v>
      </c>
      <c r="E111" s="63">
        <v>19245553.9639</v>
      </c>
      <c r="F111" s="63">
        <v>0</v>
      </c>
      <c r="G111" s="63">
        <v>88269161.1954</v>
      </c>
      <c r="H111" s="63">
        <v>41422929.234700002</v>
      </c>
      <c r="I111" s="63">
        <v>5350534.2833000002</v>
      </c>
      <c r="J111" s="63">
        <v>4468129.3317999998</v>
      </c>
      <c r="K111" s="63">
        <v>0</v>
      </c>
      <c r="L111" s="63">
        <f t="shared" si="24"/>
        <v>4468129.3317999998</v>
      </c>
      <c r="M111" s="63">
        <v>175496687.82179999</v>
      </c>
      <c r="N111" s="68">
        <f t="shared" si="16"/>
        <v>334252995.83090001</v>
      </c>
      <c r="O111" s="67"/>
      <c r="P111" s="189"/>
      <c r="Q111" s="73">
        <v>6</v>
      </c>
      <c r="R111" s="187"/>
      <c r="S111" s="74" t="s">
        <v>340</v>
      </c>
      <c r="T111" s="63">
        <v>24529868.5506</v>
      </c>
      <c r="U111" s="63">
        <v>0</v>
      </c>
      <c r="V111" s="63">
        <v>112505512.97480001</v>
      </c>
      <c r="W111" s="63">
        <v>52796558.156300001</v>
      </c>
      <c r="X111" s="63">
        <v>7011376.3317</v>
      </c>
      <c r="Y111" s="63">
        <v>5694958.1903999997</v>
      </c>
      <c r="Z111" s="63">
        <f t="shared" si="15"/>
        <v>2847479.0951999999</v>
      </c>
      <c r="AA111" s="63">
        <f t="shared" si="27"/>
        <v>2847479.0951999999</v>
      </c>
      <c r="AB111" s="63">
        <v>213411583.7899</v>
      </c>
      <c r="AC111" s="68">
        <f t="shared" si="17"/>
        <v>413102378.89850003</v>
      </c>
    </row>
    <row r="112" spans="1:29" ht="24.9" customHeight="1">
      <c r="A112" s="187"/>
      <c r="B112" s="189"/>
      <c r="C112" s="59">
        <v>12</v>
      </c>
      <c r="D112" s="63" t="s">
        <v>341</v>
      </c>
      <c r="E112" s="63">
        <v>29803745.785300002</v>
      </c>
      <c r="F112" s="63">
        <v>0</v>
      </c>
      <c r="G112" s="63">
        <v>136693994.14969999</v>
      </c>
      <c r="H112" s="63">
        <v>64147722.373099998</v>
      </c>
      <c r="I112" s="63">
        <v>7446867.1742000002</v>
      </c>
      <c r="J112" s="63">
        <v>6919363.8693000004</v>
      </c>
      <c r="K112" s="63">
        <v>0</v>
      </c>
      <c r="L112" s="63">
        <f t="shared" si="24"/>
        <v>6919363.8693000004</v>
      </c>
      <c r="M112" s="63">
        <v>245494491.69350001</v>
      </c>
      <c r="N112" s="68">
        <f t="shared" si="16"/>
        <v>490506185.04509997</v>
      </c>
      <c r="O112" s="67"/>
      <c r="P112" s="189"/>
      <c r="Q112" s="73">
        <v>7</v>
      </c>
      <c r="R112" s="187"/>
      <c r="S112" s="74" t="s">
        <v>342</v>
      </c>
      <c r="T112" s="63">
        <v>24794232.309300002</v>
      </c>
      <c r="U112" s="63">
        <v>0</v>
      </c>
      <c r="V112" s="63">
        <v>113718009.49609999</v>
      </c>
      <c r="W112" s="63">
        <v>53365558.2117</v>
      </c>
      <c r="X112" s="63">
        <v>7062946.8246999998</v>
      </c>
      <c r="Y112" s="63">
        <v>5756334.0005000001</v>
      </c>
      <c r="Z112" s="63">
        <f t="shared" si="15"/>
        <v>2878167.00025</v>
      </c>
      <c r="AA112" s="63">
        <f t="shared" si="27"/>
        <v>2878167.00025</v>
      </c>
      <c r="AB112" s="63">
        <v>215133553.26980001</v>
      </c>
      <c r="AC112" s="68">
        <f t="shared" si="17"/>
        <v>416952467.11185002</v>
      </c>
    </row>
    <row r="113" spans="1:29" ht="24.9" customHeight="1">
      <c r="A113" s="187"/>
      <c r="B113" s="189"/>
      <c r="C113" s="59">
        <v>13</v>
      </c>
      <c r="D113" s="63" t="s">
        <v>343</v>
      </c>
      <c r="E113" s="63">
        <v>24512158.567299999</v>
      </c>
      <c r="F113" s="63">
        <v>0</v>
      </c>
      <c r="G113" s="63">
        <v>112424286.6628</v>
      </c>
      <c r="H113" s="63">
        <v>52758440.2936</v>
      </c>
      <c r="I113" s="63">
        <v>5700556.7920000004</v>
      </c>
      <c r="J113" s="63">
        <v>5690846.5657000002</v>
      </c>
      <c r="K113" s="63">
        <v>0</v>
      </c>
      <c r="L113" s="63">
        <f t="shared" si="24"/>
        <v>5690846.5657000002</v>
      </c>
      <c r="M113" s="63">
        <v>187184147.87290001</v>
      </c>
      <c r="N113" s="68">
        <f t="shared" si="16"/>
        <v>388270436.7543</v>
      </c>
      <c r="O113" s="67"/>
      <c r="P113" s="189"/>
      <c r="Q113" s="73">
        <v>8</v>
      </c>
      <c r="R113" s="187"/>
      <c r="S113" s="74" t="s">
        <v>344</v>
      </c>
      <c r="T113" s="63">
        <v>29237839.664799999</v>
      </c>
      <c r="U113" s="63">
        <v>0</v>
      </c>
      <c r="V113" s="63">
        <v>134098482.54889999</v>
      </c>
      <c r="W113" s="63">
        <v>62929701.357500002</v>
      </c>
      <c r="X113" s="63">
        <v>8898990.5711000003</v>
      </c>
      <c r="Y113" s="63">
        <v>6787980.7071000002</v>
      </c>
      <c r="Z113" s="63">
        <f t="shared" si="15"/>
        <v>3393990.3535500001</v>
      </c>
      <c r="AA113" s="63">
        <f t="shared" si="27"/>
        <v>3393990.3535500001</v>
      </c>
      <c r="AB113" s="63">
        <v>276440147.56870002</v>
      </c>
      <c r="AC113" s="68">
        <f t="shared" si="17"/>
        <v>514999152.06454998</v>
      </c>
    </row>
    <row r="114" spans="1:29" ht="24.9" customHeight="1">
      <c r="A114" s="187"/>
      <c r="B114" s="189"/>
      <c r="C114" s="59">
        <v>14</v>
      </c>
      <c r="D114" s="63" t="s">
        <v>345</v>
      </c>
      <c r="E114" s="63">
        <v>28622493.7141</v>
      </c>
      <c r="F114" s="63">
        <v>0</v>
      </c>
      <c r="G114" s="63">
        <v>131276216.63680001</v>
      </c>
      <c r="H114" s="63">
        <v>61605269.137000002</v>
      </c>
      <c r="I114" s="63">
        <v>7064496.8647999996</v>
      </c>
      <c r="J114" s="63">
        <v>6645119.3846000005</v>
      </c>
      <c r="K114" s="63">
        <v>0</v>
      </c>
      <c r="L114" s="63">
        <f t="shared" si="24"/>
        <v>6645119.3846000005</v>
      </c>
      <c r="M114" s="63">
        <v>232726919.30939999</v>
      </c>
      <c r="N114" s="68">
        <f t="shared" si="16"/>
        <v>467940515.0467</v>
      </c>
      <c r="O114" s="67"/>
      <c r="P114" s="189"/>
      <c r="Q114" s="73">
        <v>9</v>
      </c>
      <c r="R114" s="187"/>
      <c r="S114" s="74" t="s">
        <v>346</v>
      </c>
      <c r="T114" s="63">
        <v>21137041.212900002</v>
      </c>
      <c r="U114" s="63">
        <v>0</v>
      </c>
      <c r="V114" s="63">
        <v>96944411.239999995</v>
      </c>
      <c r="W114" s="63">
        <v>45494048.341600001</v>
      </c>
      <c r="X114" s="63">
        <v>6355709.4833000004</v>
      </c>
      <c r="Y114" s="63">
        <v>4907265.0237999996</v>
      </c>
      <c r="Z114" s="63">
        <f t="shared" si="15"/>
        <v>2453632.5118999998</v>
      </c>
      <c r="AA114" s="63">
        <f t="shared" si="27"/>
        <v>2453632.5118999998</v>
      </c>
      <c r="AB114" s="63">
        <v>191518477.18669999</v>
      </c>
      <c r="AC114" s="68">
        <f t="shared" si="17"/>
        <v>363903319.97640002</v>
      </c>
    </row>
    <row r="115" spans="1:29" ht="24.9" customHeight="1">
      <c r="A115" s="187"/>
      <c r="B115" s="189"/>
      <c r="C115" s="59">
        <v>15</v>
      </c>
      <c r="D115" s="63" t="s">
        <v>347</v>
      </c>
      <c r="E115" s="63">
        <v>36679092.619900003</v>
      </c>
      <c r="F115" s="63">
        <v>0</v>
      </c>
      <c r="G115" s="63">
        <v>168227568.042</v>
      </c>
      <c r="H115" s="63">
        <v>78945789.808699995</v>
      </c>
      <c r="I115" s="63">
        <v>8520677.6095000003</v>
      </c>
      <c r="J115" s="63">
        <v>8515573.5142000001</v>
      </c>
      <c r="K115" s="63">
        <v>0</v>
      </c>
      <c r="L115" s="63">
        <f t="shared" si="24"/>
        <v>8515573.5142000001</v>
      </c>
      <c r="M115" s="63">
        <v>281349661.7216</v>
      </c>
      <c r="N115" s="68">
        <f t="shared" si="16"/>
        <v>582238363.31589997</v>
      </c>
      <c r="O115" s="67"/>
      <c r="P115" s="189"/>
      <c r="Q115" s="73">
        <v>10</v>
      </c>
      <c r="R115" s="187"/>
      <c r="S115" s="74" t="s">
        <v>348</v>
      </c>
      <c r="T115" s="63">
        <v>28108609.8717</v>
      </c>
      <c r="U115" s="63">
        <v>0</v>
      </c>
      <c r="V115" s="63">
        <v>128919303.6683</v>
      </c>
      <c r="W115" s="63">
        <v>60499217.626100004</v>
      </c>
      <c r="X115" s="63">
        <v>6067945.8967000004</v>
      </c>
      <c r="Y115" s="63">
        <v>6525813.9349999996</v>
      </c>
      <c r="Z115" s="63">
        <f t="shared" si="15"/>
        <v>3262906.9674999998</v>
      </c>
      <c r="AA115" s="63">
        <f t="shared" si="27"/>
        <v>3262906.9674999998</v>
      </c>
      <c r="AB115" s="63">
        <v>181909879.6279</v>
      </c>
      <c r="AC115" s="68">
        <f t="shared" si="17"/>
        <v>408767863.65820003</v>
      </c>
    </row>
    <row r="116" spans="1:29" ht="24.9" customHeight="1">
      <c r="A116" s="187"/>
      <c r="B116" s="189"/>
      <c r="C116" s="59">
        <v>16</v>
      </c>
      <c r="D116" s="63" t="s">
        <v>349</v>
      </c>
      <c r="E116" s="63">
        <v>27497587.3376</v>
      </c>
      <c r="F116" s="63">
        <v>0</v>
      </c>
      <c r="G116" s="63">
        <v>126116866.9782</v>
      </c>
      <c r="H116" s="63">
        <v>59184090.857900001</v>
      </c>
      <c r="I116" s="63">
        <v>6717558.4622</v>
      </c>
      <c r="J116" s="63">
        <v>6383956.3551000003</v>
      </c>
      <c r="K116" s="63">
        <v>0</v>
      </c>
      <c r="L116" s="63">
        <f t="shared" si="24"/>
        <v>6383956.3551000003</v>
      </c>
      <c r="M116" s="63">
        <v>221142439.4007</v>
      </c>
      <c r="N116" s="68">
        <f t="shared" si="16"/>
        <v>447042499.39170003</v>
      </c>
      <c r="O116" s="67"/>
      <c r="P116" s="189"/>
      <c r="Q116" s="73">
        <v>11</v>
      </c>
      <c r="R116" s="187"/>
      <c r="S116" s="74" t="s">
        <v>350</v>
      </c>
      <c r="T116" s="63">
        <v>22282520.142299999</v>
      </c>
      <c r="U116" s="63">
        <v>0</v>
      </c>
      <c r="V116" s="63">
        <v>102198116.3012</v>
      </c>
      <c r="W116" s="63">
        <v>47959505.699699998</v>
      </c>
      <c r="X116" s="63">
        <v>5886995.9721999997</v>
      </c>
      <c r="Y116" s="63">
        <v>5173204.2642999999</v>
      </c>
      <c r="Z116" s="63">
        <f t="shared" si="15"/>
        <v>2586602.13215</v>
      </c>
      <c r="AA116" s="63">
        <f t="shared" si="27"/>
        <v>2586602.13215</v>
      </c>
      <c r="AB116" s="63">
        <v>175867853.87020001</v>
      </c>
      <c r="AC116" s="68">
        <f t="shared" si="17"/>
        <v>356781594.11774999</v>
      </c>
    </row>
    <row r="117" spans="1:29" ht="24.9" customHeight="1">
      <c r="A117" s="187"/>
      <c r="B117" s="189"/>
      <c r="C117" s="59">
        <v>17</v>
      </c>
      <c r="D117" s="63" t="s">
        <v>351</v>
      </c>
      <c r="E117" s="63">
        <v>27045985.570099998</v>
      </c>
      <c r="F117" s="63">
        <v>0</v>
      </c>
      <c r="G117" s="63">
        <v>124045608.8951</v>
      </c>
      <c r="H117" s="63">
        <v>58212091.398100004</v>
      </c>
      <c r="I117" s="63">
        <v>6552452.8389999997</v>
      </c>
      <c r="J117" s="63">
        <v>6279110.5758999996</v>
      </c>
      <c r="K117" s="63">
        <v>0</v>
      </c>
      <c r="L117" s="63">
        <f t="shared" si="24"/>
        <v>6279110.5758999996</v>
      </c>
      <c r="M117" s="63">
        <v>215629464.29800001</v>
      </c>
      <c r="N117" s="68">
        <f t="shared" si="16"/>
        <v>437764713.57620001</v>
      </c>
      <c r="O117" s="67"/>
      <c r="P117" s="189"/>
      <c r="Q117" s="73">
        <v>12</v>
      </c>
      <c r="R117" s="187"/>
      <c r="S117" s="74" t="s">
        <v>352</v>
      </c>
      <c r="T117" s="63">
        <v>19792065.861099999</v>
      </c>
      <c r="U117" s="63">
        <v>0</v>
      </c>
      <c r="V117" s="63">
        <v>90775721.767199993</v>
      </c>
      <c r="W117" s="63">
        <v>42599207.334399998</v>
      </c>
      <c r="X117" s="63">
        <v>5661950.3921999997</v>
      </c>
      <c r="Y117" s="63">
        <v>4595009.8487999998</v>
      </c>
      <c r="Z117" s="63">
        <f t="shared" si="15"/>
        <v>2297504.9243999999</v>
      </c>
      <c r="AA117" s="63">
        <f t="shared" si="27"/>
        <v>2297504.9243999999</v>
      </c>
      <c r="AB117" s="63">
        <v>168353447.90889999</v>
      </c>
      <c r="AC117" s="68">
        <f t="shared" si="17"/>
        <v>329479898.1882</v>
      </c>
    </row>
    <row r="118" spans="1:29" ht="24.9" customHeight="1">
      <c r="A118" s="187"/>
      <c r="B118" s="189"/>
      <c r="C118" s="59">
        <v>18</v>
      </c>
      <c r="D118" s="63" t="s">
        <v>353</v>
      </c>
      <c r="E118" s="63">
        <v>38035032.347000003</v>
      </c>
      <c r="F118" s="63">
        <v>0</v>
      </c>
      <c r="G118" s="63">
        <v>174446545.2958</v>
      </c>
      <c r="H118" s="63">
        <v>81864229.852899998</v>
      </c>
      <c r="I118" s="63">
        <v>8087631.4331999999</v>
      </c>
      <c r="J118" s="63">
        <v>8830374.2248999998</v>
      </c>
      <c r="K118" s="63">
        <v>0</v>
      </c>
      <c r="L118" s="63">
        <f t="shared" si="24"/>
        <v>8830374.2248999998</v>
      </c>
      <c r="M118" s="63">
        <v>266889991.96000001</v>
      </c>
      <c r="N118" s="68">
        <f t="shared" si="16"/>
        <v>578153805.11380005</v>
      </c>
      <c r="O118" s="67"/>
      <c r="P118" s="189"/>
      <c r="Q118" s="73">
        <v>13</v>
      </c>
      <c r="R118" s="187"/>
      <c r="S118" s="74" t="s">
        <v>354</v>
      </c>
      <c r="T118" s="63">
        <v>16560354.678200001</v>
      </c>
      <c r="U118" s="63">
        <v>0</v>
      </c>
      <c r="V118" s="63">
        <v>75953574.4868</v>
      </c>
      <c r="W118" s="63">
        <v>35643473.875600003</v>
      </c>
      <c r="X118" s="63">
        <v>5284618.2408999996</v>
      </c>
      <c r="Y118" s="63">
        <v>3844722.0912000001</v>
      </c>
      <c r="Z118" s="63">
        <f t="shared" si="15"/>
        <v>1922361.0456000001</v>
      </c>
      <c r="AA118" s="63">
        <f t="shared" si="27"/>
        <v>1922361.0456000001</v>
      </c>
      <c r="AB118" s="63">
        <v>155754102.62760001</v>
      </c>
      <c r="AC118" s="68">
        <f t="shared" si="17"/>
        <v>291118484.95469999</v>
      </c>
    </row>
    <row r="119" spans="1:29" ht="24.9" customHeight="1">
      <c r="A119" s="187"/>
      <c r="B119" s="189"/>
      <c r="C119" s="59">
        <v>19</v>
      </c>
      <c r="D119" s="63" t="s">
        <v>355</v>
      </c>
      <c r="E119" s="63">
        <v>21168701.116500001</v>
      </c>
      <c r="F119" s="63">
        <v>0</v>
      </c>
      <c r="G119" s="63">
        <v>97089618.446799994</v>
      </c>
      <c r="H119" s="63">
        <v>45562191.142099999</v>
      </c>
      <c r="I119" s="63">
        <v>5313301.3525</v>
      </c>
      <c r="J119" s="63">
        <v>4914615.3212000001</v>
      </c>
      <c r="K119" s="63">
        <v>0</v>
      </c>
      <c r="L119" s="63">
        <f t="shared" si="24"/>
        <v>4914615.3212000001</v>
      </c>
      <c r="M119" s="63">
        <v>174253458.08770001</v>
      </c>
      <c r="N119" s="68">
        <f t="shared" si="16"/>
        <v>348301885.46679997</v>
      </c>
      <c r="O119" s="67"/>
      <c r="P119" s="189"/>
      <c r="Q119" s="73">
        <v>14</v>
      </c>
      <c r="R119" s="187"/>
      <c r="S119" s="74" t="s">
        <v>356</v>
      </c>
      <c r="T119" s="63">
        <v>16490130.805500001</v>
      </c>
      <c r="U119" s="63">
        <v>0</v>
      </c>
      <c r="V119" s="63">
        <v>75631494.782600001</v>
      </c>
      <c r="W119" s="63">
        <v>35492328.395000003</v>
      </c>
      <c r="X119" s="63">
        <v>5309561.8324999996</v>
      </c>
      <c r="Y119" s="63">
        <v>3828418.6195</v>
      </c>
      <c r="Z119" s="63">
        <f t="shared" si="15"/>
        <v>1914209.30975</v>
      </c>
      <c r="AA119" s="63">
        <f t="shared" si="27"/>
        <v>1914209.30975</v>
      </c>
      <c r="AB119" s="63">
        <v>156586984.0081</v>
      </c>
      <c r="AC119" s="68">
        <f t="shared" si="17"/>
        <v>291424709.13344997</v>
      </c>
    </row>
    <row r="120" spans="1:29" ht="24.9" customHeight="1">
      <c r="A120" s="187"/>
      <c r="B120" s="190"/>
      <c r="C120" s="59">
        <v>20</v>
      </c>
      <c r="D120" s="63" t="s">
        <v>357</v>
      </c>
      <c r="E120" s="63">
        <v>23687156.970899999</v>
      </c>
      <c r="F120" s="63">
        <v>0</v>
      </c>
      <c r="G120" s="63">
        <v>108640441.3634</v>
      </c>
      <c r="H120" s="63">
        <v>50982758.345899999</v>
      </c>
      <c r="I120" s="63">
        <v>6216603.0930000003</v>
      </c>
      <c r="J120" s="63">
        <v>5499310.7004000004</v>
      </c>
      <c r="K120" s="63">
        <v>0</v>
      </c>
      <c r="L120" s="63">
        <f t="shared" si="24"/>
        <v>5499310.7004000004</v>
      </c>
      <c r="M120" s="63">
        <v>204415241.23699999</v>
      </c>
      <c r="N120" s="68">
        <f t="shared" si="16"/>
        <v>399441511.71060002</v>
      </c>
      <c r="O120" s="67"/>
      <c r="P120" s="189"/>
      <c r="Q120" s="73">
        <v>15</v>
      </c>
      <c r="R120" s="187"/>
      <c r="S120" s="74" t="s">
        <v>358</v>
      </c>
      <c r="T120" s="63">
        <v>18828986.138700001</v>
      </c>
      <c r="U120" s="63">
        <v>0</v>
      </c>
      <c r="V120" s="63">
        <v>86358585.247299999</v>
      </c>
      <c r="W120" s="63">
        <v>40526334.6457</v>
      </c>
      <c r="X120" s="63">
        <v>5715851.6218999997</v>
      </c>
      <c r="Y120" s="63">
        <v>4371417.1809999999</v>
      </c>
      <c r="Z120" s="63">
        <f t="shared" si="15"/>
        <v>2185708.5904999999</v>
      </c>
      <c r="AA120" s="63">
        <f t="shared" si="27"/>
        <v>2185708.5904999999</v>
      </c>
      <c r="AB120" s="63">
        <v>170153242.0765</v>
      </c>
      <c r="AC120" s="68">
        <f t="shared" si="17"/>
        <v>323768708.32059997</v>
      </c>
    </row>
    <row r="121" spans="1:29" ht="24.9" customHeight="1">
      <c r="A121" s="59"/>
      <c r="B121" s="180" t="s">
        <v>359</v>
      </c>
      <c r="C121" s="181"/>
      <c r="D121" s="64"/>
      <c r="E121" s="64">
        <f>SUM(E101:E120)</f>
        <v>555324547.92900002</v>
      </c>
      <c r="F121" s="64">
        <f t="shared" ref="F121:H121" si="28">SUM(F101:F120)</f>
        <v>0</v>
      </c>
      <c r="G121" s="64">
        <f t="shared" si="28"/>
        <v>2546979532.4580002</v>
      </c>
      <c r="H121" s="64">
        <f t="shared" si="28"/>
        <v>1195245899.0929999</v>
      </c>
      <c r="I121" s="64">
        <f t="shared" ref="I121:N121" si="29">SUM(I101:I120)</f>
        <v>133953119.4337</v>
      </c>
      <c r="J121" s="64">
        <f t="shared" si="29"/>
        <v>128926499.3844</v>
      </c>
      <c r="K121" s="64">
        <f t="shared" si="29"/>
        <v>0</v>
      </c>
      <c r="L121" s="64">
        <f t="shared" si="29"/>
        <v>128926499.3844</v>
      </c>
      <c r="M121" s="64">
        <f t="shared" si="29"/>
        <v>4409557667.7297001</v>
      </c>
      <c r="N121" s="64">
        <f t="shared" si="29"/>
        <v>8969987266.0277996</v>
      </c>
      <c r="O121" s="67"/>
      <c r="P121" s="190"/>
      <c r="Q121" s="73">
        <v>16</v>
      </c>
      <c r="R121" s="187"/>
      <c r="S121" s="74" t="s">
        <v>360</v>
      </c>
      <c r="T121" s="63">
        <v>22789588.805599999</v>
      </c>
      <c r="U121" s="63">
        <v>0</v>
      </c>
      <c r="V121" s="63">
        <v>104523771.6531</v>
      </c>
      <c r="W121" s="63">
        <v>49050888.644400001</v>
      </c>
      <c r="X121" s="63">
        <v>5928490.1489000004</v>
      </c>
      <c r="Y121" s="63">
        <v>5290927.4731000001</v>
      </c>
      <c r="Z121" s="63">
        <f t="shared" si="15"/>
        <v>2645463.73655</v>
      </c>
      <c r="AA121" s="63">
        <f t="shared" si="27"/>
        <v>2645463.73655</v>
      </c>
      <c r="AB121" s="63">
        <v>177253369.1444</v>
      </c>
      <c r="AC121" s="68">
        <f t="shared" si="17"/>
        <v>362191572.13295001</v>
      </c>
    </row>
    <row r="122" spans="1:29" ht="24.9" customHeight="1">
      <c r="A122" s="187">
        <v>6</v>
      </c>
      <c r="B122" s="188" t="s">
        <v>361</v>
      </c>
      <c r="C122" s="59">
        <v>1</v>
      </c>
      <c r="D122" s="63" t="s">
        <v>362</v>
      </c>
      <c r="E122" s="63">
        <v>26898525.6329</v>
      </c>
      <c r="F122" s="63">
        <v>0</v>
      </c>
      <c r="G122" s="63">
        <v>123369288.2762</v>
      </c>
      <c r="H122" s="63">
        <v>57894707.832099997</v>
      </c>
      <c r="I122" s="63">
        <v>6590286.8691999996</v>
      </c>
      <c r="J122" s="63">
        <v>6244875.6523000002</v>
      </c>
      <c r="K122" s="63">
        <f t="shared" ref="K122:K129" si="30">J122/2</f>
        <v>3122437.8261500001</v>
      </c>
      <c r="L122" s="63">
        <f t="shared" ref="L122:L129" si="31">J122-K122</f>
        <v>3122437.8261500001</v>
      </c>
      <c r="M122" s="63">
        <v>207634232.27720001</v>
      </c>
      <c r="N122" s="68">
        <f t="shared" si="16"/>
        <v>425509478.71375</v>
      </c>
      <c r="O122" s="67"/>
      <c r="P122" s="59"/>
      <c r="Q122" s="181" t="s">
        <v>363</v>
      </c>
      <c r="R122" s="184"/>
      <c r="S122" s="64"/>
      <c r="T122" s="64">
        <f t="shared" ref="T122:Y122" si="32">SUM(T106:T121)</f>
        <v>373222142.06599998</v>
      </c>
      <c r="U122" s="64">
        <f t="shared" si="32"/>
        <v>0</v>
      </c>
      <c r="V122" s="64">
        <f t="shared" si="32"/>
        <v>1711772260.8294001</v>
      </c>
      <c r="W122" s="64">
        <f t="shared" si="32"/>
        <v>803300045.74609995</v>
      </c>
      <c r="X122" s="64">
        <f t="shared" si="32"/>
        <v>101612824.7392</v>
      </c>
      <c r="Y122" s="64">
        <f t="shared" si="32"/>
        <v>86648833.458900005</v>
      </c>
      <c r="Z122" s="64">
        <f t="shared" ref="Z122:AC122" si="33">SUM(Z106:Z121)</f>
        <v>43324416.729450002</v>
      </c>
      <c r="AA122" s="64">
        <f t="shared" si="33"/>
        <v>43324416.729450002</v>
      </c>
      <c r="AB122" s="64">
        <f t="shared" si="33"/>
        <v>3061673571.8958998</v>
      </c>
      <c r="AC122" s="64">
        <f t="shared" si="33"/>
        <v>6094905262.0060501</v>
      </c>
    </row>
    <row r="123" spans="1:29" ht="24.9" customHeight="1">
      <c r="A123" s="187"/>
      <c r="B123" s="189"/>
      <c r="C123" s="59">
        <v>2</v>
      </c>
      <c r="D123" s="63" t="s">
        <v>364</v>
      </c>
      <c r="E123" s="63">
        <v>30879646.887899999</v>
      </c>
      <c r="F123" s="63">
        <v>0</v>
      </c>
      <c r="G123" s="63">
        <v>141628582.57620001</v>
      </c>
      <c r="H123" s="63">
        <v>66463424.759099998</v>
      </c>
      <c r="I123" s="63">
        <v>7593304.1190999998</v>
      </c>
      <c r="J123" s="63">
        <v>7169149.6266999999</v>
      </c>
      <c r="K123" s="63">
        <f t="shared" si="30"/>
        <v>3584574.81335</v>
      </c>
      <c r="L123" s="63">
        <f t="shared" si="31"/>
        <v>3584574.81335</v>
      </c>
      <c r="M123" s="63">
        <v>241125575.6785</v>
      </c>
      <c r="N123" s="68">
        <f t="shared" si="16"/>
        <v>491275108.83415002</v>
      </c>
      <c r="O123" s="67"/>
      <c r="P123" s="188">
        <v>24</v>
      </c>
      <c r="Q123" s="71">
        <v>1</v>
      </c>
      <c r="R123" s="188" t="s">
        <v>111</v>
      </c>
      <c r="S123" s="63" t="s">
        <v>365</v>
      </c>
      <c r="T123" s="63">
        <v>31980911.9595</v>
      </c>
      <c r="U123" s="63">
        <v>0</v>
      </c>
      <c r="V123" s="63">
        <v>146679502.09279999</v>
      </c>
      <c r="W123" s="63">
        <v>68833718.969099998</v>
      </c>
      <c r="X123" s="63">
        <v>24749341.5691</v>
      </c>
      <c r="Y123" s="63">
        <v>7424823.9907</v>
      </c>
      <c r="Z123" s="63">
        <v>0</v>
      </c>
      <c r="AA123" s="63">
        <f t="shared" ref="AA123:AA142" si="34">Y123-Z123</f>
        <v>7424823.9907</v>
      </c>
      <c r="AB123" s="63">
        <v>1421616835.8503001</v>
      </c>
      <c r="AC123" s="68">
        <f t="shared" si="17"/>
        <v>1701285134.4315</v>
      </c>
    </row>
    <row r="124" spans="1:29" ht="24.9" customHeight="1">
      <c r="A124" s="187"/>
      <c r="B124" s="189"/>
      <c r="C124" s="59">
        <v>3</v>
      </c>
      <c r="D124" s="72" t="s">
        <v>366</v>
      </c>
      <c r="E124" s="63">
        <v>20550437.804200001</v>
      </c>
      <c r="F124" s="63">
        <v>0</v>
      </c>
      <c r="G124" s="63">
        <v>94253972.142199993</v>
      </c>
      <c r="H124" s="63">
        <v>44231479.774599999</v>
      </c>
      <c r="I124" s="63">
        <v>5321836.3740999997</v>
      </c>
      <c r="J124" s="63">
        <v>4771076.6915999996</v>
      </c>
      <c r="K124" s="63">
        <f t="shared" si="30"/>
        <v>2385538.3457999998</v>
      </c>
      <c r="L124" s="63">
        <f t="shared" si="31"/>
        <v>2385538.3457999998</v>
      </c>
      <c r="M124" s="63">
        <v>165279914.71439999</v>
      </c>
      <c r="N124" s="68">
        <f t="shared" si="16"/>
        <v>332023179.15530002</v>
      </c>
      <c r="O124" s="67"/>
      <c r="P124" s="189"/>
      <c r="Q124" s="71">
        <v>2</v>
      </c>
      <c r="R124" s="189"/>
      <c r="S124" s="72" t="s">
        <v>367</v>
      </c>
      <c r="T124" s="63">
        <v>41107235.440700002</v>
      </c>
      <c r="U124" s="63">
        <v>0</v>
      </c>
      <c r="V124" s="63">
        <v>188537113.46579999</v>
      </c>
      <c r="W124" s="63">
        <v>88476648.055099994</v>
      </c>
      <c r="X124" s="63">
        <v>27388088.691799998</v>
      </c>
      <c r="Y124" s="63">
        <v>9543629.9089000002</v>
      </c>
      <c r="Z124" s="63">
        <v>0</v>
      </c>
      <c r="AA124" s="63">
        <f t="shared" si="34"/>
        <v>9543629.9089000002</v>
      </c>
      <c r="AB124" s="63">
        <v>1509726173.9979999</v>
      </c>
      <c r="AC124" s="68">
        <f t="shared" si="17"/>
        <v>1864778889.5603001</v>
      </c>
    </row>
    <row r="125" spans="1:29" ht="24.9" customHeight="1">
      <c r="A125" s="187"/>
      <c r="B125" s="189"/>
      <c r="C125" s="59">
        <v>4</v>
      </c>
      <c r="D125" s="63" t="s">
        <v>368</v>
      </c>
      <c r="E125" s="63">
        <v>25339618.226399999</v>
      </c>
      <c r="F125" s="63">
        <v>0</v>
      </c>
      <c r="G125" s="63">
        <v>116219405.79359999</v>
      </c>
      <c r="H125" s="63">
        <v>54539412.821900003</v>
      </c>
      <c r="I125" s="63">
        <v>5953242.3718999997</v>
      </c>
      <c r="J125" s="63">
        <v>5882953.1052999999</v>
      </c>
      <c r="K125" s="63">
        <f t="shared" si="30"/>
        <v>2941476.55265</v>
      </c>
      <c r="L125" s="63">
        <f t="shared" si="31"/>
        <v>2941476.55265</v>
      </c>
      <c r="M125" s="63">
        <v>186362937.06799999</v>
      </c>
      <c r="N125" s="68">
        <f t="shared" si="16"/>
        <v>391356092.83445001</v>
      </c>
      <c r="O125" s="67"/>
      <c r="P125" s="189"/>
      <c r="Q125" s="71">
        <v>3</v>
      </c>
      <c r="R125" s="189"/>
      <c r="S125" s="63" t="s">
        <v>369</v>
      </c>
      <c r="T125" s="63">
        <v>66293256.121600002</v>
      </c>
      <c r="U125" s="63">
        <v>1E-4</v>
      </c>
      <c r="V125" s="63">
        <v>304052048.68330002</v>
      </c>
      <c r="W125" s="63">
        <v>142685467.1065</v>
      </c>
      <c r="X125" s="63">
        <v>34375696.271700002</v>
      </c>
      <c r="Y125" s="63">
        <v>15390923.157400001</v>
      </c>
      <c r="Z125" s="63">
        <v>0</v>
      </c>
      <c r="AA125" s="63">
        <f t="shared" si="34"/>
        <v>15390923.157400001</v>
      </c>
      <c r="AB125" s="63">
        <v>1743046553.1301999</v>
      </c>
      <c r="AC125" s="68">
        <f t="shared" si="17"/>
        <v>2305843944.4707999</v>
      </c>
    </row>
    <row r="126" spans="1:29" ht="24.9" customHeight="1">
      <c r="A126" s="187"/>
      <c r="B126" s="189"/>
      <c r="C126" s="59">
        <v>5</v>
      </c>
      <c r="D126" s="63" t="s">
        <v>370</v>
      </c>
      <c r="E126" s="63">
        <v>26629729.544100001</v>
      </c>
      <c r="F126" s="63">
        <v>0</v>
      </c>
      <c r="G126" s="63">
        <v>122136463.00470001</v>
      </c>
      <c r="H126" s="63">
        <v>57316167.906199999</v>
      </c>
      <c r="I126" s="63">
        <v>6529981.9990999997</v>
      </c>
      <c r="J126" s="63">
        <v>6182470.8136</v>
      </c>
      <c r="K126" s="63">
        <f t="shared" si="30"/>
        <v>3091235.4068</v>
      </c>
      <c r="L126" s="63">
        <f t="shared" si="31"/>
        <v>3091235.4068</v>
      </c>
      <c r="M126" s="63">
        <v>205620616.74529999</v>
      </c>
      <c r="N126" s="68">
        <f t="shared" si="16"/>
        <v>421324194.60619998</v>
      </c>
      <c r="O126" s="67"/>
      <c r="P126" s="189"/>
      <c r="Q126" s="71">
        <v>4</v>
      </c>
      <c r="R126" s="189"/>
      <c r="S126" s="63" t="s">
        <v>371</v>
      </c>
      <c r="T126" s="63">
        <v>25910288.636</v>
      </c>
      <c r="U126" s="63">
        <v>0</v>
      </c>
      <c r="V126" s="63">
        <v>118836768.6645</v>
      </c>
      <c r="W126" s="63">
        <v>55767688.195900001</v>
      </c>
      <c r="X126" s="63">
        <v>23080475.212000001</v>
      </c>
      <c r="Y126" s="63">
        <v>6015442.3649000004</v>
      </c>
      <c r="Z126" s="63">
        <v>0</v>
      </c>
      <c r="AA126" s="63">
        <f t="shared" si="34"/>
        <v>6015442.3649000004</v>
      </c>
      <c r="AB126" s="63">
        <v>1365892394.1543</v>
      </c>
      <c r="AC126" s="68">
        <f t="shared" si="17"/>
        <v>1595503057.2276001</v>
      </c>
    </row>
    <row r="127" spans="1:29" ht="24.9" customHeight="1">
      <c r="A127" s="187"/>
      <c r="B127" s="189"/>
      <c r="C127" s="59">
        <v>6</v>
      </c>
      <c r="D127" s="63" t="s">
        <v>372</v>
      </c>
      <c r="E127" s="63">
        <v>26181157.989799999</v>
      </c>
      <c r="F127" s="63">
        <v>0</v>
      </c>
      <c r="G127" s="63">
        <v>120079102.90449999</v>
      </c>
      <c r="H127" s="63">
        <v>56350690.488200001</v>
      </c>
      <c r="I127" s="63">
        <v>6614971.4901000001</v>
      </c>
      <c r="J127" s="63">
        <v>6078328.5414000005</v>
      </c>
      <c r="K127" s="63">
        <f t="shared" si="30"/>
        <v>3039164.2707000002</v>
      </c>
      <c r="L127" s="63">
        <f t="shared" si="31"/>
        <v>3039164.2707000002</v>
      </c>
      <c r="M127" s="63">
        <v>208458466.4702</v>
      </c>
      <c r="N127" s="68">
        <f t="shared" si="16"/>
        <v>420723553.6135</v>
      </c>
      <c r="O127" s="67"/>
      <c r="P127" s="189"/>
      <c r="Q127" s="71">
        <v>5</v>
      </c>
      <c r="R127" s="189"/>
      <c r="S127" s="63" t="s">
        <v>373</v>
      </c>
      <c r="T127" s="63">
        <v>21783973.225400001</v>
      </c>
      <c r="U127" s="63">
        <v>0</v>
      </c>
      <c r="V127" s="63">
        <v>99911545.685800001</v>
      </c>
      <c r="W127" s="63">
        <v>46886464.430200003</v>
      </c>
      <c r="X127" s="63">
        <v>21893871.244600002</v>
      </c>
      <c r="Y127" s="63">
        <v>5057459.5003000004</v>
      </c>
      <c r="Z127" s="63">
        <v>0</v>
      </c>
      <c r="AA127" s="63">
        <f t="shared" si="34"/>
        <v>5057459.5003000004</v>
      </c>
      <c r="AB127" s="63">
        <v>1326270980.9040999</v>
      </c>
      <c r="AC127" s="68">
        <f t="shared" si="17"/>
        <v>1521804294.9904001</v>
      </c>
    </row>
    <row r="128" spans="1:29" ht="24.9" customHeight="1">
      <c r="A128" s="187"/>
      <c r="B128" s="189"/>
      <c r="C128" s="59">
        <v>7</v>
      </c>
      <c r="D128" s="63" t="s">
        <v>374</v>
      </c>
      <c r="E128" s="63">
        <v>36171060.616400003</v>
      </c>
      <c r="F128" s="63">
        <v>0</v>
      </c>
      <c r="G128" s="63">
        <v>165897494.35870001</v>
      </c>
      <c r="H128" s="63">
        <v>77852333.430700004</v>
      </c>
      <c r="I128" s="63">
        <v>8171938.9413000001</v>
      </c>
      <c r="J128" s="63">
        <v>8397626.6522000004</v>
      </c>
      <c r="K128" s="63">
        <f t="shared" si="30"/>
        <v>4198813.3261000002</v>
      </c>
      <c r="L128" s="63">
        <f t="shared" si="31"/>
        <v>4198813.3261000002</v>
      </c>
      <c r="M128" s="63">
        <v>260446537.04640001</v>
      </c>
      <c r="N128" s="68">
        <f t="shared" si="16"/>
        <v>552738177.71959996</v>
      </c>
      <c r="O128" s="67"/>
      <c r="P128" s="189"/>
      <c r="Q128" s="71">
        <v>6</v>
      </c>
      <c r="R128" s="189"/>
      <c r="S128" s="63" t="s">
        <v>375</v>
      </c>
      <c r="T128" s="63">
        <v>24353678.3816</v>
      </c>
      <c r="U128" s="63">
        <v>0</v>
      </c>
      <c r="V128" s="63">
        <v>111697422.0016</v>
      </c>
      <c r="W128" s="63">
        <v>52417337.432499997</v>
      </c>
      <c r="X128" s="63">
        <v>22173218.2819</v>
      </c>
      <c r="Y128" s="63">
        <v>5654053.1343999999</v>
      </c>
      <c r="Z128" s="63">
        <v>0</v>
      </c>
      <c r="AA128" s="63">
        <f t="shared" si="34"/>
        <v>5654053.1343999999</v>
      </c>
      <c r="AB128" s="63">
        <v>1335598544.8683</v>
      </c>
      <c r="AC128" s="68">
        <f t="shared" si="17"/>
        <v>1551894254.1003001</v>
      </c>
    </row>
    <row r="129" spans="1:29" ht="24.9" customHeight="1">
      <c r="A129" s="187"/>
      <c r="B129" s="190"/>
      <c r="C129" s="59">
        <v>8</v>
      </c>
      <c r="D129" s="63" t="s">
        <v>376</v>
      </c>
      <c r="E129" s="63">
        <v>33387241.034699999</v>
      </c>
      <c r="F129" s="63">
        <v>0</v>
      </c>
      <c r="G129" s="63">
        <v>153129588.5943</v>
      </c>
      <c r="H129" s="63">
        <v>71860613.901600003</v>
      </c>
      <c r="I129" s="63">
        <v>8571354.2345000003</v>
      </c>
      <c r="J129" s="63">
        <v>7751323.3058000002</v>
      </c>
      <c r="K129" s="63">
        <f t="shared" si="30"/>
        <v>3875661.6529000001</v>
      </c>
      <c r="L129" s="63">
        <f t="shared" si="31"/>
        <v>3875661.6529000001</v>
      </c>
      <c r="M129" s="63">
        <v>273783251.59140003</v>
      </c>
      <c r="N129" s="68">
        <f t="shared" si="16"/>
        <v>544607711.00940001</v>
      </c>
      <c r="O129" s="67"/>
      <c r="P129" s="189"/>
      <c r="Q129" s="71">
        <v>7</v>
      </c>
      <c r="R129" s="189"/>
      <c r="S129" s="63" t="s">
        <v>377</v>
      </c>
      <c r="T129" s="63">
        <v>22360397.4551</v>
      </c>
      <c r="U129" s="63">
        <v>0</v>
      </c>
      <c r="V129" s="63">
        <v>102555298.2816</v>
      </c>
      <c r="W129" s="63">
        <v>48127123.967500001</v>
      </c>
      <c r="X129" s="63">
        <v>21470654.1853</v>
      </c>
      <c r="Y129" s="63">
        <v>5191284.5910999998</v>
      </c>
      <c r="Z129" s="63">
        <v>0</v>
      </c>
      <c r="AA129" s="63">
        <f t="shared" si="34"/>
        <v>5191284.5910999998</v>
      </c>
      <c r="AB129" s="63">
        <v>1312139511.2146001</v>
      </c>
      <c r="AC129" s="68">
        <f t="shared" si="17"/>
        <v>1511844269.6952</v>
      </c>
    </row>
    <row r="130" spans="1:29" ht="24.9" customHeight="1">
      <c r="A130" s="59"/>
      <c r="B130" s="180" t="s">
        <v>378</v>
      </c>
      <c r="C130" s="181"/>
      <c r="D130" s="64"/>
      <c r="E130" s="64">
        <f>SUM(E122:E129)</f>
        <v>226037417.73640001</v>
      </c>
      <c r="F130" s="64">
        <f t="shared" ref="F130:N130" si="35">SUM(F122:F129)</f>
        <v>0</v>
      </c>
      <c r="G130" s="64">
        <f t="shared" si="35"/>
        <v>1036713897.6504</v>
      </c>
      <c r="H130" s="64">
        <f t="shared" si="35"/>
        <v>486508830.91439998</v>
      </c>
      <c r="I130" s="64">
        <f t="shared" si="35"/>
        <v>55346916.399300002</v>
      </c>
      <c r="J130" s="64">
        <f t="shared" si="35"/>
        <v>52477804.388899997</v>
      </c>
      <c r="K130" s="64">
        <f t="shared" si="35"/>
        <v>26238902.194449998</v>
      </c>
      <c r="L130" s="64">
        <f t="shared" si="35"/>
        <v>26238902.194449998</v>
      </c>
      <c r="M130" s="64">
        <f t="shared" si="35"/>
        <v>1748711531.5913999</v>
      </c>
      <c r="N130" s="64">
        <f t="shared" si="35"/>
        <v>3579557496.4863501</v>
      </c>
      <c r="O130" s="67"/>
      <c r="P130" s="189"/>
      <c r="Q130" s="71">
        <v>8</v>
      </c>
      <c r="R130" s="189"/>
      <c r="S130" s="63" t="s">
        <v>379</v>
      </c>
      <c r="T130" s="63">
        <v>26975440.725099999</v>
      </c>
      <c r="U130" s="63">
        <v>0</v>
      </c>
      <c r="V130" s="63">
        <v>123722057.0607</v>
      </c>
      <c r="W130" s="63">
        <v>58060255.076499999</v>
      </c>
      <c r="X130" s="63">
        <v>22722848.380399998</v>
      </c>
      <c r="Y130" s="63">
        <v>6262732.5859000003</v>
      </c>
      <c r="Z130" s="63">
        <v>0</v>
      </c>
      <c r="AA130" s="63">
        <f t="shared" si="34"/>
        <v>6262732.5859000003</v>
      </c>
      <c r="AB130" s="63">
        <v>1353951021.2330999</v>
      </c>
      <c r="AC130" s="68">
        <f t="shared" si="17"/>
        <v>1591694355.0617001</v>
      </c>
    </row>
    <row r="131" spans="1:29" ht="24.9" customHeight="1">
      <c r="A131" s="187">
        <v>7</v>
      </c>
      <c r="B131" s="188" t="s">
        <v>380</v>
      </c>
      <c r="C131" s="59">
        <v>1</v>
      </c>
      <c r="D131" s="63" t="s">
        <v>381</v>
      </c>
      <c r="E131" s="63">
        <v>26603570.692600001</v>
      </c>
      <c r="F131" s="63">
        <v>0</v>
      </c>
      <c r="G131" s="63">
        <v>122016486.2098</v>
      </c>
      <c r="H131" s="63">
        <v>57259865.226800002</v>
      </c>
      <c r="I131" s="63">
        <v>6099432.068</v>
      </c>
      <c r="J131" s="63">
        <v>6176397.6639</v>
      </c>
      <c r="K131" s="63">
        <f t="shared" ref="K131:K153" si="36">J131/2</f>
        <v>3088198.83195</v>
      </c>
      <c r="L131" s="63">
        <f t="shared" ref="L131:L153" si="37">J131-K131</f>
        <v>3088198.83195</v>
      </c>
      <c r="M131" s="63">
        <v>192695503.47870001</v>
      </c>
      <c r="N131" s="68">
        <f t="shared" si="16"/>
        <v>407763056.50784999</v>
      </c>
      <c r="O131" s="67"/>
      <c r="P131" s="189"/>
      <c r="Q131" s="71">
        <v>9</v>
      </c>
      <c r="R131" s="189"/>
      <c r="S131" s="63" t="s">
        <v>382</v>
      </c>
      <c r="T131" s="63">
        <v>18012488.340999998</v>
      </c>
      <c r="U131" s="63">
        <v>0</v>
      </c>
      <c r="V131" s="63">
        <v>82613742.367799997</v>
      </c>
      <c r="W131" s="63">
        <v>38768955.743600003</v>
      </c>
      <c r="X131" s="63">
        <v>20718132.277199998</v>
      </c>
      <c r="Y131" s="63">
        <v>4181855.5935</v>
      </c>
      <c r="Z131" s="63">
        <v>0</v>
      </c>
      <c r="AA131" s="63">
        <f t="shared" si="34"/>
        <v>4181855.5935</v>
      </c>
      <c r="AB131" s="63">
        <v>1287012356.4761</v>
      </c>
      <c r="AC131" s="68">
        <f t="shared" si="17"/>
        <v>1451307530.7992001</v>
      </c>
    </row>
    <row r="132" spans="1:29" ht="24.9" customHeight="1">
      <c r="A132" s="187"/>
      <c r="B132" s="189"/>
      <c r="C132" s="59">
        <v>2</v>
      </c>
      <c r="D132" s="63" t="s">
        <v>383</v>
      </c>
      <c r="E132" s="63">
        <v>23473625.807599999</v>
      </c>
      <c r="F132" s="63">
        <v>0</v>
      </c>
      <c r="G132" s="63">
        <v>107661087.0301</v>
      </c>
      <c r="H132" s="63">
        <v>50523167.196599998</v>
      </c>
      <c r="I132" s="63">
        <v>5353608.0850999998</v>
      </c>
      <c r="J132" s="63">
        <v>5449736.4009999996</v>
      </c>
      <c r="K132" s="63">
        <f t="shared" si="36"/>
        <v>2724868.2004999998</v>
      </c>
      <c r="L132" s="63">
        <f t="shared" si="37"/>
        <v>2724868.2004999998</v>
      </c>
      <c r="M132" s="63">
        <v>167791996.454</v>
      </c>
      <c r="N132" s="68">
        <f t="shared" si="16"/>
        <v>357528352.77389997</v>
      </c>
      <c r="O132" s="67"/>
      <c r="P132" s="189"/>
      <c r="Q132" s="71">
        <v>10</v>
      </c>
      <c r="R132" s="189"/>
      <c r="S132" s="63" t="s">
        <v>384</v>
      </c>
      <c r="T132" s="63">
        <v>30713106.164999999</v>
      </c>
      <c r="U132" s="63">
        <v>0</v>
      </c>
      <c r="V132" s="63">
        <v>140864748.50130001</v>
      </c>
      <c r="W132" s="63">
        <v>66104972.901199996</v>
      </c>
      <c r="X132" s="63">
        <v>24371938.789500002</v>
      </c>
      <c r="Y132" s="63">
        <v>7130484.8269999996</v>
      </c>
      <c r="Z132" s="63">
        <v>0</v>
      </c>
      <c r="AA132" s="63">
        <f t="shared" si="34"/>
        <v>7130484.8269999996</v>
      </c>
      <c r="AB132" s="63">
        <v>1409015132.2451</v>
      </c>
      <c r="AC132" s="68">
        <f t="shared" si="17"/>
        <v>1678200383.4291</v>
      </c>
    </row>
    <row r="133" spans="1:29" ht="24.9" customHeight="1">
      <c r="A133" s="187"/>
      <c r="B133" s="189"/>
      <c r="C133" s="59">
        <v>3</v>
      </c>
      <c r="D133" s="63" t="s">
        <v>385</v>
      </c>
      <c r="E133" s="63">
        <v>22729448.657000002</v>
      </c>
      <c r="F133" s="63">
        <v>0</v>
      </c>
      <c r="G133" s="63">
        <v>104247940.649</v>
      </c>
      <c r="H133" s="63">
        <v>48921446.741800003</v>
      </c>
      <c r="I133" s="63">
        <v>5132800.2083000001</v>
      </c>
      <c r="J133" s="63">
        <v>5276965.0815000003</v>
      </c>
      <c r="K133" s="63">
        <f t="shared" si="36"/>
        <v>2638482.5407500002</v>
      </c>
      <c r="L133" s="63">
        <f t="shared" si="37"/>
        <v>2638482.5407500002</v>
      </c>
      <c r="M133" s="63">
        <v>160419089.92500001</v>
      </c>
      <c r="N133" s="68">
        <f t="shared" si="16"/>
        <v>344089208.72184998</v>
      </c>
      <c r="O133" s="67"/>
      <c r="P133" s="189"/>
      <c r="Q133" s="71">
        <v>11</v>
      </c>
      <c r="R133" s="189"/>
      <c r="S133" s="63" t="s">
        <v>386</v>
      </c>
      <c r="T133" s="63">
        <v>26549960.905000001</v>
      </c>
      <c r="U133" s="63">
        <v>0</v>
      </c>
      <c r="V133" s="63">
        <v>121770606.5124</v>
      </c>
      <c r="W133" s="63">
        <v>57144478.865699999</v>
      </c>
      <c r="X133" s="63">
        <v>23021971.365699999</v>
      </c>
      <c r="Y133" s="63">
        <v>6163951.3885000004</v>
      </c>
      <c r="Z133" s="63">
        <v>0</v>
      </c>
      <c r="AA133" s="63">
        <f t="shared" si="34"/>
        <v>6163951.3885000004</v>
      </c>
      <c r="AB133" s="63">
        <v>1363938915.8810999</v>
      </c>
      <c r="AC133" s="68">
        <f t="shared" si="17"/>
        <v>1598589884.9184</v>
      </c>
    </row>
    <row r="134" spans="1:29" ht="24.9" customHeight="1">
      <c r="A134" s="187"/>
      <c r="B134" s="189"/>
      <c r="C134" s="59">
        <v>4</v>
      </c>
      <c r="D134" s="63" t="s">
        <v>387</v>
      </c>
      <c r="E134" s="63">
        <v>26945464.2819</v>
      </c>
      <c r="F134" s="63">
        <v>0</v>
      </c>
      <c r="G134" s="63">
        <v>123584570.9947</v>
      </c>
      <c r="H134" s="63">
        <v>57995735.650799997</v>
      </c>
      <c r="I134" s="63">
        <v>6391821.8139000004</v>
      </c>
      <c r="J134" s="63">
        <v>6255773.1277999999</v>
      </c>
      <c r="K134" s="63">
        <f t="shared" si="36"/>
        <v>3127886.5639</v>
      </c>
      <c r="L134" s="63">
        <f t="shared" si="37"/>
        <v>3127886.5639</v>
      </c>
      <c r="M134" s="63">
        <v>202458571.25099999</v>
      </c>
      <c r="N134" s="68">
        <f t="shared" si="16"/>
        <v>420504050.55620003</v>
      </c>
      <c r="O134" s="67"/>
      <c r="P134" s="189"/>
      <c r="Q134" s="71">
        <v>12</v>
      </c>
      <c r="R134" s="189"/>
      <c r="S134" s="63" t="s">
        <v>388</v>
      </c>
      <c r="T134" s="63">
        <v>36504879.386699997</v>
      </c>
      <c r="U134" s="63">
        <v>0</v>
      </c>
      <c r="V134" s="63">
        <v>167428544.2261</v>
      </c>
      <c r="W134" s="63">
        <v>78570824.118200004</v>
      </c>
      <c r="X134" s="63">
        <v>25640200.942299999</v>
      </c>
      <c r="Y134" s="63">
        <v>8475127.4319000002</v>
      </c>
      <c r="Z134" s="63">
        <v>0</v>
      </c>
      <c r="AA134" s="63">
        <f t="shared" si="34"/>
        <v>8475127.4319000002</v>
      </c>
      <c r="AB134" s="63">
        <v>1451363160.9442999</v>
      </c>
      <c r="AC134" s="68">
        <f t="shared" si="17"/>
        <v>1767982737.0495</v>
      </c>
    </row>
    <row r="135" spans="1:29" ht="24.9" customHeight="1">
      <c r="A135" s="187"/>
      <c r="B135" s="189"/>
      <c r="C135" s="59">
        <v>5</v>
      </c>
      <c r="D135" s="63" t="s">
        <v>389</v>
      </c>
      <c r="E135" s="63">
        <v>34971017.355599999</v>
      </c>
      <c r="F135" s="63">
        <v>0</v>
      </c>
      <c r="G135" s="63">
        <v>160393531.61359999</v>
      </c>
      <c r="H135" s="63">
        <v>75269435.211099997</v>
      </c>
      <c r="I135" s="63">
        <v>8218919.2981000002</v>
      </c>
      <c r="J135" s="63">
        <v>8119019.5253999997</v>
      </c>
      <c r="K135" s="63">
        <f t="shared" si="36"/>
        <v>4059509.7626999998</v>
      </c>
      <c r="L135" s="63">
        <f t="shared" si="37"/>
        <v>4059509.7626999998</v>
      </c>
      <c r="M135" s="63">
        <v>263466444.5262</v>
      </c>
      <c r="N135" s="68">
        <f t="shared" si="16"/>
        <v>546378857.76730001</v>
      </c>
      <c r="O135" s="67"/>
      <c r="P135" s="189"/>
      <c r="Q135" s="71">
        <v>13</v>
      </c>
      <c r="R135" s="189"/>
      <c r="S135" s="63" t="s">
        <v>390</v>
      </c>
      <c r="T135" s="63">
        <v>39495920.749300003</v>
      </c>
      <c r="U135" s="63">
        <v>0</v>
      </c>
      <c r="V135" s="63">
        <v>181146866.52919999</v>
      </c>
      <c r="W135" s="63">
        <v>85008554.875799999</v>
      </c>
      <c r="X135" s="63">
        <v>27167822.299199998</v>
      </c>
      <c r="Y135" s="63">
        <v>9169540.2646999992</v>
      </c>
      <c r="Z135" s="63">
        <v>0</v>
      </c>
      <c r="AA135" s="63">
        <f t="shared" si="34"/>
        <v>9169540.2646999992</v>
      </c>
      <c r="AB135" s="63">
        <v>1502371347.9521</v>
      </c>
      <c r="AC135" s="68">
        <f t="shared" si="17"/>
        <v>1844360052.6703</v>
      </c>
    </row>
    <row r="136" spans="1:29" ht="24.9" customHeight="1">
      <c r="A136" s="187"/>
      <c r="B136" s="189"/>
      <c r="C136" s="59">
        <v>6</v>
      </c>
      <c r="D136" s="63" t="s">
        <v>391</v>
      </c>
      <c r="E136" s="63">
        <v>28571759.492600001</v>
      </c>
      <c r="F136" s="63">
        <v>0</v>
      </c>
      <c r="G136" s="63">
        <v>131043525.638</v>
      </c>
      <c r="H136" s="63">
        <v>61496071.965000004</v>
      </c>
      <c r="I136" s="63">
        <v>6249128.9318000004</v>
      </c>
      <c r="J136" s="63">
        <v>6633340.7128999997</v>
      </c>
      <c r="K136" s="63">
        <f t="shared" si="36"/>
        <v>3316670.3564499998</v>
      </c>
      <c r="L136" s="63">
        <f t="shared" si="37"/>
        <v>3316670.3564499998</v>
      </c>
      <c r="M136" s="63">
        <v>197693970.9235</v>
      </c>
      <c r="N136" s="68">
        <f t="shared" ref="N136:N199" si="38">E136+F136+G136+H136+I136+L136+M136</f>
        <v>428371127.30734998</v>
      </c>
      <c r="O136" s="67"/>
      <c r="P136" s="189"/>
      <c r="Q136" s="71">
        <v>14</v>
      </c>
      <c r="R136" s="189"/>
      <c r="S136" s="63" t="s">
        <v>392</v>
      </c>
      <c r="T136" s="63">
        <v>21261264.822000001</v>
      </c>
      <c r="U136" s="63">
        <v>0</v>
      </c>
      <c r="V136" s="63">
        <v>97514159.130700007</v>
      </c>
      <c r="W136" s="63">
        <v>45761419.484999999</v>
      </c>
      <c r="X136" s="63">
        <v>21800582.918299999</v>
      </c>
      <c r="Y136" s="63">
        <v>4936105.3031000001</v>
      </c>
      <c r="Z136" s="63">
        <v>0</v>
      </c>
      <c r="AA136" s="63">
        <f t="shared" si="34"/>
        <v>4936105.3031000001</v>
      </c>
      <c r="AB136" s="63">
        <v>1323156028.1243999</v>
      </c>
      <c r="AC136" s="68">
        <f t="shared" ref="AC136:AC199" si="39">T136+U136+V136+W136+X136+AA136+AB136</f>
        <v>1514429559.7835</v>
      </c>
    </row>
    <row r="137" spans="1:29" ht="24.9" customHeight="1">
      <c r="A137" s="187"/>
      <c r="B137" s="189"/>
      <c r="C137" s="59">
        <v>7</v>
      </c>
      <c r="D137" s="63" t="s">
        <v>393</v>
      </c>
      <c r="E137" s="63">
        <v>27102981.0086</v>
      </c>
      <c r="F137" s="63">
        <v>0</v>
      </c>
      <c r="G137" s="63">
        <v>124307016.77959999</v>
      </c>
      <c r="H137" s="63">
        <v>58334764.822800003</v>
      </c>
      <c r="I137" s="63">
        <v>5920094.8250000002</v>
      </c>
      <c r="J137" s="63">
        <v>6292342.8783999998</v>
      </c>
      <c r="K137" s="63">
        <f t="shared" si="36"/>
        <v>3146171.4391999999</v>
      </c>
      <c r="L137" s="63">
        <f t="shared" si="37"/>
        <v>3146171.4391999999</v>
      </c>
      <c r="M137" s="63">
        <v>186707326.116</v>
      </c>
      <c r="N137" s="68">
        <f t="shared" si="38"/>
        <v>405518354.99119997</v>
      </c>
      <c r="O137" s="67"/>
      <c r="P137" s="189"/>
      <c r="Q137" s="71">
        <v>15</v>
      </c>
      <c r="R137" s="189"/>
      <c r="S137" s="63" t="s">
        <v>394</v>
      </c>
      <c r="T137" s="63">
        <v>25655130.613299999</v>
      </c>
      <c r="U137" s="63">
        <v>0</v>
      </c>
      <c r="V137" s="63">
        <v>117666493.9777</v>
      </c>
      <c r="W137" s="63">
        <v>55218501.992299996</v>
      </c>
      <c r="X137" s="63">
        <v>23075225.1686</v>
      </c>
      <c r="Y137" s="63">
        <v>5956203.7975000003</v>
      </c>
      <c r="Z137" s="63">
        <v>0</v>
      </c>
      <c r="AA137" s="63">
        <f t="shared" si="34"/>
        <v>5956203.7975000003</v>
      </c>
      <c r="AB137" s="63">
        <v>1365717092.0799</v>
      </c>
      <c r="AC137" s="68">
        <f t="shared" si="39"/>
        <v>1593288647.6293001</v>
      </c>
    </row>
    <row r="138" spans="1:29" ht="24.9" customHeight="1">
      <c r="A138" s="187"/>
      <c r="B138" s="189"/>
      <c r="C138" s="59">
        <v>8</v>
      </c>
      <c r="D138" s="63" t="s">
        <v>395</v>
      </c>
      <c r="E138" s="63">
        <v>23291014.539700001</v>
      </c>
      <c r="F138" s="63">
        <v>0</v>
      </c>
      <c r="G138" s="63">
        <v>106823545.87800001</v>
      </c>
      <c r="H138" s="63">
        <v>50130126.100400001</v>
      </c>
      <c r="I138" s="63">
        <v>5431558.2802999998</v>
      </c>
      <c r="J138" s="63">
        <v>5407340.5954999998</v>
      </c>
      <c r="K138" s="63">
        <f t="shared" si="36"/>
        <v>2703670.2977499999</v>
      </c>
      <c r="L138" s="63">
        <f t="shared" si="37"/>
        <v>2703670.2977499999</v>
      </c>
      <c r="M138" s="63">
        <v>170394799.89969999</v>
      </c>
      <c r="N138" s="68">
        <f t="shared" si="38"/>
        <v>358774714.99585003</v>
      </c>
      <c r="O138" s="67"/>
      <c r="P138" s="189"/>
      <c r="Q138" s="71">
        <v>16</v>
      </c>
      <c r="R138" s="189"/>
      <c r="S138" s="63" t="s">
        <v>396</v>
      </c>
      <c r="T138" s="63">
        <v>38407657.9947</v>
      </c>
      <c r="U138" s="63">
        <v>0</v>
      </c>
      <c r="V138" s="63">
        <v>176155581.75299999</v>
      </c>
      <c r="W138" s="63">
        <v>82666246.0414</v>
      </c>
      <c r="X138" s="63">
        <v>26786617.358199999</v>
      </c>
      <c r="Y138" s="63">
        <v>8916884.5735999998</v>
      </c>
      <c r="Z138" s="63">
        <v>0</v>
      </c>
      <c r="AA138" s="63">
        <f t="shared" si="34"/>
        <v>8916884.5735999998</v>
      </c>
      <c r="AB138" s="63">
        <v>1489642687.9117999</v>
      </c>
      <c r="AC138" s="68">
        <f t="shared" si="39"/>
        <v>1822575675.6327</v>
      </c>
    </row>
    <row r="139" spans="1:29" ht="24.9" customHeight="1">
      <c r="A139" s="187"/>
      <c r="B139" s="189"/>
      <c r="C139" s="59">
        <v>9</v>
      </c>
      <c r="D139" s="63" t="s">
        <v>397</v>
      </c>
      <c r="E139" s="63">
        <v>29422558.547800001</v>
      </c>
      <c r="F139" s="63">
        <v>0</v>
      </c>
      <c r="G139" s="63">
        <v>134945690.21509999</v>
      </c>
      <c r="H139" s="63">
        <v>63327278.752899997</v>
      </c>
      <c r="I139" s="63">
        <v>6638985.8501000004</v>
      </c>
      <c r="J139" s="63">
        <v>6830865.8255000003</v>
      </c>
      <c r="K139" s="63">
        <f t="shared" si="36"/>
        <v>3415432.9127500001</v>
      </c>
      <c r="L139" s="63">
        <f t="shared" si="37"/>
        <v>3415432.9127500001</v>
      </c>
      <c r="M139" s="63">
        <v>210711525.63789999</v>
      </c>
      <c r="N139" s="68">
        <f t="shared" si="38"/>
        <v>448461471.91654998</v>
      </c>
      <c r="O139" s="67"/>
      <c r="P139" s="189"/>
      <c r="Q139" s="71">
        <v>17</v>
      </c>
      <c r="R139" s="189"/>
      <c r="S139" s="63" t="s">
        <v>398</v>
      </c>
      <c r="T139" s="63">
        <v>37267680.450800002</v>
      </c>
      <c r="U139" s="63">
        <v>0</v>
      </c>
      <c r="V139" s="63">
        <v>170927108.6327</v>
      </c>
      <c r="W139" s="63">
        <v>80212629.521899998</v>
      </c>
      <c r="X139" s="63">
        <v>26375348.267499998</v>
      </c>
      <c r="Y139" s="63">
        <v>8652222.5581999999</v>
      </c>
      <c r="Z139" s="63">
        <v>0</v>
      </c>
      <c r="AA139" s="63">
        <f t="shared" si="34"/>
        <v>8652222.5581999999</v>
      </c>
      <c r="AB139" s="63">
        <v>1475910168.0105</v>
      </c>
      <c r="AC139" s="68">
        <f t="shared" si="39"/>
        <v>1799345157.4416001</v>
      </c>
    </row>
    <row r="140" spans="1:29" ht="24.9" customHeight="1">
      <c r="A140" s="187"/>
      <c r="B140" s="189"/>
      <c r="C140" s="59">
        <v>10</v>
      </c>
      <c r="D140" s="63" t="s">
        <v>399</v>
      </c>
      <c r="E140" s="63">
        <v>27837075.861299999</v>
      </c>
      <c r="F140" s="63">
        <v>0</v>
      </c>
      <c r="G140" s="63">
        <v>127673921.0009</v>
      </c>
      <c r="H140" s="63">
        <v>59914784.768600002</v>
      </c>
      <c r="I140" s="63">
        <v>6650215.7633999996</v>
      </c>
      <c r="J140" s="63">
        <v>6462773.4489000002</v>
      </c>
      <c r="K140" s="63">
        <f t="shared" si="36"/>
        <v>3231386.7244500001</v>
      </c>
      <c r="L140" s="63">
        <f t="shared" si="37"/>
        <v>3231386.7244500001</v>
      </c>
      <c r="M140" s="63">
        <v>211086499.13339999</v>
      </c>
      <c r="N140" s="68">
        <f t="shared" si="38"/>
        <v>436393883.25204998</v>
      </c>
      <c r="O140" s="67"/>
      <c r="P140" s="189"/>
      <c r="Q140" s="71">
        <v>18</v>
      </c>
      <c r="R140" s="189"/>
      <c r="S140" s="63" t="s">
        <v>400</v>
      </c>
      <c r="T140" s="63">
        <v>38053418.369199999</v>
      </c>
      <c r="U140" s="63">
        <v>0</v>
      </c>
      <c r="V140" s="63">
        <v>174530872.2403</v>
      </c>
      <c r="W140" s="63">
        <v>81903802.779699996</v>
      </c>
      <c r="X140" s="63">
        <v>26651246.285300002</v>
      </c>
      <c r="Y140" s="63">
        <v>8834642.8016999997</v>
      </c>
      <c r="Z140" s="63">
        <v>0</v>
      </c>
      <c r="AA140" s="63">
        <f t="shared" si="34"/>
        <v>8834642.8016999997</v>
      </c>
      <c r="AB140" s="63">
        <v>1485122567.1589</v>
      </c>
      <c r="AC140" s="68">
        <f t="shared" si="39"/>
        <v>1815096549.6350999</v>
      </c>
    </row>
    <row r="141" spans="1:29" ht="24.9" customHeight="1">
      <c r="A141" s="187"/>
      <c r="B141" s="189"/>
      <c r="C141" s="59">
        <v>11</v>
      </c>
      <c r="D141" s="63" t="s">
        <v>401</v>
      </c>
      <c r="E141" s="63">
        <v>31871594.025199998</v>
      </c>
      <c r="F141" s="63">
        <v>0</v>
      </c>
      <c r="G141" s="63">
        <v>146178118.63659999</v>
      </c>
      <c r="H141" s="63">
        <v>68598429.870000005</v>
      </c>
      <c r="I141" s="63">
        <v>6921252.1940000001</v>
      </c>
      <c r="J141" s="63">
        <v>7399444.2759999996</v>
      </c>
      <c r="K141" s="63">
        <f t="shared" si="36"/>
        <v>3699722.1379999998</v>
      </c>
      <c r="L141" s="63">
        <f t="shared" si="37"/>
        <v>3699722.1379999998</v>
      </c>
      <c r="M141" s="63">
        <v>220136566.9887</v>
      </c>
      <c r="N141" s="68">
        <f t="shared" si="38"/>
        <v>477405683.85250002</v>
      </c>
      <c r="O141" s="67"/>
      <c r="P141" s="189"/>
      <c r="Q141" s="71">
        <v>19</v>
      </c>
      <c r="R141" s="189"/>
      <c r="S141" s="63" t="s">
        <v>402</v>
      </c>
      <c r="T141" s="63">
        <v>29430760.9373</v>
      </c>
      <c r="U141" s="63">
        <v>0</v>
      </c>
      <c r="V141" s="63">
        <v>134983310.2308</v>
      </c>
      <c r="W141" s="63">
        <v>63344933.064199999</v>
      </c>
      <c r="X141" s="63">
        <v>24075240.712099999</v>
      </c>
      <c r="Y141" s="63">
        <v>6832770.1268999996</v>
      </c>
      <c r="Z141" s="63">
        <v>0</v>
      </c>
      <c r="AA141" s="63">
        <f t="shared" si="34"/>
        <v>6832770.1268999996</v>
      </c>
      <c r="AB141" s="63">
        <v>1399108206.7167001</v>
      </c>
      <c r="AC141" s="68">
        <f t="shared" si="39"/>
        <v>1657775221.7880001</v>
      </c>
    </row>
    <row r="142" spans="1:29" ht="24.9" customHeight="1">
      <c r="A142" s="187"/>
      <c r="B142" s="189"/>
      <c r="C142" s="59">
        <v>12</v>
      </c>
      <c r="D142" s="63" t="s">
        <v>403</v>
      </c>
      <c r="E142" s="63">
        <v>24475506.942600001</v>
      </c>
      <c r="F142" s="63">
        <v>0</v>
      </c>
      <c r="G142" s="63">
        <v>112256185.0757</v>
      </c>
      <c r="H142" s="63">
        <v>52679553.6241</v>
      </c>
      <c r="I142" s="63">
        <v>5983848.7145999996</v>
      </c>
      <c r="J142" s="63">
        <v>5682337.3693000004</v>
      </c>
      <c r="K142" s="63">
        <f t="shared" si="36"/>
        <v>2841168.6846500002</v>
      </c>
      <c r="L142" s="63">
        <f t="shared" si="37"/>
        <v>2841168.6846500002</v>
      </c>
      <c r="M142" s="63">
        <v>188836106.4637</v>
      </c>
      <c r="N142" s="68">
        <f t="shared" si="38"/>
        <v>387072369.50534999</v>
      </c>
      <c r="O142" s="67"/>
      <c r="P142" s="190"/>
      <c r="Q142" s="71">
        <v>20</v>
      </c>
      <c r="R142" s="190"/>
      <c r="S142" s="63" t="s">
        <v>404</v>
      </c>
      <c r="T142" s="63">
        <v>33665045.650799997</v>
      </c>
      <c r="U142" s="63">
        <v>0</v>
      </c>
      <c r="V142" s="63">
        <v>154403731.20829999</v>
      </c>
      <c r="W142" s="63">
        <v>72458543.219300002</v>
      </c>
      <c r="X142" s="63">
        <v>25267706.835499998</v>
      </c>
      <c r="Y142" s="63">
        <v>7815819.6024000002</v>
      </c>
      <c r="Z142" s="63">
        <v>0</v>
      </c>
      <c r="AA142" s="63">
        <f t="shared" si="34"/>
        <v>7815819.6024000002</v>
      </c>
      <c r="AB142" s="63">
        <v>1438925360.8482001</v>
      </c>
      <c r="AC142" s="68">
        <f t="shared" si="39"/>
        <v>1732536207.3645</v>
      </c>
    </row>
    <row r="143" spans="1:29" ht="24.9" customHeight="1">
      <c r="A143" s="187"/>
      <c r="B143" s="189"/>
      <c r="C143" s="59">
        <v>13</v>
      </c>
      <c r="D143" s="63" t="s">
        <v>405</v>
      </c>
      <c r="E143" s="63">
        <v>29400836.6325</v>
      </c>
      <c r="F143" s="63">
        <v>0</v>
      </c>
      <c r="G143" s="63">
        <v>134846063.2967</v>
      </c>
      <c r="H143" s="63">
        <v>63280525.8583</v>
      </c>
      <c r="I143" s="63">
        <v>7494531.0302999998</v>
      </c>
      <c r="J143" s="63">
        <v>6825822.7736</v>
      </c>
      <c r="K143" s="63">
        <f t="shared" si="36"/>
        <v>3412911.3868</v>
      </c>
      <c r="L143" s="63">
        <f t="shared" si="37"/>
        <v>3412911.3868</v>
      </c>
      <c r="M143" s="63">
        <v>239278688.79640001</v>
      </c>
      <c r="N143" s="68">
        <f t="shared" si="38"/>
        <v>477713557.00099999</v>
      </c>
      <c r="O143" s="67"/>
      <c r="P143" s="59"/>
      <c r="Q143" s="181" t="s">
        <v>406</v>
      </c>
      <c r="R143" s="184"/>
      <c r="S143" s="64"/>
      <c r="T143" s="64">
        <f t="shared" ref="T143:Y143" si="40">SUM(T123:T142)</f>
        <v>635782496.33010006</v>
      </c>
      <c r="U143" s="64">
        <f t="shared" si="40"/>
        <v>1E-4</v>
      </c>
      <c r="V143" s="64">
        <f t="shared" si="40"/>
        <v>2915997521.2463999</v>
      </c>
      <c r="W143" s="64">
        <f t="shared" si="40"/>
        <v>1368418565.8415999</v>
      </c>
      <c r="X143" s="64">
        <f t="shared" si="40"/>
        <v>492806227.05620003</v>
      </c>
      <c r="Y143" s="64">
        <f t="shared" si="40"/>
        <v>147605957.50260001</v>
      </c>
      <c r="Z143" s="64">
        <f t="shared" ref="Z143:AC143" si="41">SUM(Z123:Z142)</f>
        <v>0</v>
      </c>
      <c r="AA143" s="64">
        <f t="shared" si="41"/>
        <v>147605957.50260001</v>
      </c>
      <c r="AB143" s="64">
        <f t="shared" si="41"/>
        <v>28359525039.702</v>
      </c>
      <c r="AC143" s="64">
        <f t="shared" si="41"/>
        <v>33920135807.679001</v>
      </c>
    </row>
    <row r="144" spans="1:29" ht="24.9" customHeight="1">
      <c r="A144" s="187"/>
      <c r="B144" s="189"/>
      <c r="C144" s="59">
        <v>14</v>
      </c>
      <c r="D144" s="63" t="s">
        <v>407</v>
      </c>
      <c r="E144" s="63">
        <v>21718515.664999999</v>
      </c>
      <c r="F144" s="63">
        <v>0</v>
      </c>
      <c r="G144" s="63">
        <v>99611326.530100003</v>
      </c>
      <c r="H144" s="63">
        <v>46745577.662</v>
      </c>
      <c r="I144" s="63">
        <v>5157402.4293</v>
      </c>
      <c r="J144" s="63">
        <v>5042262.5957000004</v>
      </c>
      <c r="K144" s="63">
        <f t="shared" si="36"/>
        <v>2521131.2978500002</v>
      </c>
      <c r="L144" s="63">
        <f t="shared" si="37"/>
        <v>2521131.2978500002</v>
      </c>
      <c r="M144" s="63">
        <v>161240572.7401</v>
      </c>
      <c r="N144" s="68">
        <f t="shared" si="38"/>
        <v>336994526.32435</v>
      </c>
      <c r="O144" s="67"/>
      <c r="P144" s="188">
        <v>25</v>
      </c>
      <c r="Q144" s="71">
        <v>1</v>
      </c>
      <c r="R144" s="188" t="s">
        <v>112</v>
      </c>
      <c r="S144" s="63" t="s">
        <v>408</v>
      </c>
      <c r="T144" s="63">
        <v>22027082.840300001</v>
      </c>
      <c r="U144" s="63">
        <v>0</v>
      </c>
      <c r="V144" s="63">
        <v>101026560.7078</v>
      </c>
      <c r="W144" s="63">
        <v>47409718.392499998</v>
      </c>
      <c r="X144" s="63">
        <v>5829280.9406000003</v>
      </c>
      <c r="Y144" s="63">
        <v>5113900.8581999997</v>
      </c>
      <c r="Z144" s="63">
        <v>5113900.8581999997</v>
      </c>
      <c r="AA144" s="63">
        <f t="shared" ref="AA144:AA207" si="42">Y144-Z144</f>
        <v>0</v>
      </c>
      <c r="AB144" s="63">
        <v>167360040.3759</v>
      </c>
      <c r="AC144" s="68">
        <f t="shared" si="39"/>
        <v>343652683.25709999</v>
      </c>
    </row>
    <row r="145" spans="1:29" ht="24.9" customHeight="1">
      <c r="A145" s="187"/>
      <c r="B145" s="189"/>
      <c r="C145" s="59">
        <v>15</v>
      </c>
      <c r="D145" s="63" t="s">
        <v>409</v>
      </c>
      <c r="E145" s="63">
        <v>22815760.265500002</v>
      </c>
      <c r="F145" s="63">
        <v>0</v>
      </c>
      <c r="G145" s="63">
        <v>104643806.27609999</v>
      </c>
      <c r="H145" s="63">
        <v>49107218.461400002</v>
      </c>
      <c r="I145" s="63">
        <v>5508802.1915999996</v>
      </c>
      <c r="J145" s="63">
        <v>5297003.5500999996</v>
      </c>
      <c r="K145" s="63">
        <f t="shared" si="36"/>
        <v>2648501.7750499998</v>
      </c>
      <c r="L145" s="63">
        <f t="shared" si="37"/>
        <v>2648501.7750499998</v>
      </c>
      <c r="M145" s="63">
        <v>172974020.1067</v>
      </c>
      <c r="N145" s="68">
        <f t="shared" si="38"/>
        <v>357698109.07634997</v>
      </c>
      <c r="O145" s="67"/>
      <c r="P145" s="189"/>
      <c r="Q145" s="71">
        <v>2</v>
      </c>
      <c r="R145" s="189"/>
      <c r="S145" s="63" t="s">
        <v>410</v>
      </c>
      <c r="T145" s="63">
        <v>24828499.575199999</v>
      </c>
      <c r="U145" s="63">
        <v>0</v>
      </c>
      <c r="V145" s="63">
        <v>113875175.29279999</v>
      </c>
      <c r="W145" s="63">
        <v>53439312.9362</v>
      </c>
      <c r="X145" s="63">
        <v>5819204.6243000003</v>
      </c>
      <c r="Y145" s="63">
        <v>5764289.6342000002</v>
      </c>
      <c r="Z145" s="63">
        <v>5764289.6342000002</v>
      </c>
      <c r="AA145" s="63">
        <f t="shared" si="42"/>
        <v>0</v>
      </c>
      <c r="AB145" s="63">
        <v>167023586.17030001</v>
      </c>
      <c r="AC145" s="68">
        <f t="shared" si="39"/>
        <v>364985778.5988</v>
      </c>
    </row>
    <row r="146" spans="1:29" ht="24.9" customHeight="1">
      <c r="A146" s="187"/>
      <c r="B146" s="189"/>
      <c r="C146" s="59">
        <v>16</v>
      </c>
      <c r="D146" s="63" t="s">
        <v>411</v>
      </c>
      <c r="E146" s="63">
        <v>20810755.8134</v>
      </c>
      <c r="F146" s="63">
        <v>0</v>
      </c>
      <c r="G146" s="63">
        <v>95447912.953700006</v>
      </c>
      <c r="H146" s="63">
        <v>44791772.011200003</v>
      </c>
      <c r="I146" s="63">
        <v>4835183.9617999997</v>
      </c>
      <c r="J146" s="63">
        <v>4831513.2232999997</v>
      </c>
      <c r="K146" s="63">
        <f t="shared" si="36"/>
        <v>2415756.6116499999</v>
      </c>
      <c r="L146" s="63">
        <f t="shared" si="37"/>
        <v>2415756.6116499999</v>
      </c>
      <c r="M146" s="63">
        <v>150481506.18619999</v>
      </c>
      <c r="N146" s="68">
        <f t="shared" si="38"/>
        <v>318782887.53794998</v>
      </c>
      <c r="O146" s="67"/>
      <c r="P146" s="189"/>
      <c r="Q146" s="71">
        <v>3</v>
      </c>
      <c r="R146" s="189"/>
      <c r="S146" s="63" t="s">
        <v>412</v>
      </c>
      <c r="T146" s="63">
        <v>25422179.546799999</v>
      </c>
      <c r="U146" s="63">
        <v>0</v>
      </c>
      <c r="V146" s="63">
        <v>116598070.83580001</v>
      </c>
      <c r="W146" s="63">
        <v>54717112.655400001</v>
      </c>
      <c r="X146" s="63">
        <v>6137420.8165999996</v>
      </c>
      <c r="Y146" s="63">
        <v>5902120.8912000004</v>
      </c>
      <c r="Z146" s="63">
        <v>5902120.8912000004</v>
      </c>
      <c r="AA146" s="63">
        <f t="shared" si="42"/>
        <v>0</v>
      </c>
      <c r="AB146" s="63">
        <v>177649014.37149999</v>
      </c>
      <c r="AC146" s="68">
        <f t="shared" si="39"/>
        <v>380523798.22610003</v>
      </c>
    </row>
    <row r="147" spans="1:29" ht="24.9" customHeight="1">
      <c r="A147" s="187"/>
      <c r="B147" s="189"/>
      <c r="C147" s="59">
        <v>17</v>
      </c>
      <c r="D147" s="63" t="s">
        <v>413</v>
      </c>
      <c r="E147" s="63">
        <v>26331963.533100002</v>
      </c>
      <c r="F147" s="63">
        <v>0</v>
      </c>
      <c r="G147" s="63">
        <v>120770768.04629999</v>
      </c>
      <c r="H147" s="63">
        <v>56675274.927900001</v>
      </c>
      <c r="I147" s="63">
        <v>5997656.5640000002</v>
      </c>
      <c r="J147" s="63">
        <v>6113340.1952</v>
      </c>
      <c r="K147" s="63">
        <f t="shared" si="36"/>
        <v>3056670.0976</v>
      </c>
      <c r="L147" s="63">
        <f t="shared" si="37"/>
        <v>3056670.0976</v>
      </c>
      <c r="M147" s="63">
        <v>189297158.78049999</v>
      </c>
      <c r="N147" s="68">
        <f t="shared" si="38"/>
        <v>402129491.94940001</v>
      </c>
      <c r="O147" s="67"/>
      <c r="P147" s="189"/>
      <c r="Q147" s="71">
        <v>4</v>
      </c>
      <c r="R147" s="189"/>
      <c r="S147" s="63" t="s">
        <v>414</v>
      </c>
      <c r="T147" s="63">
        <v>29994707.462400001</v>
      </c>
      <c r="U147" s="63">
        <v>0</v>
      </c>
      <c r="V147" s="63">
        <v>137569834.2053</v>
      </c>
      <c r="W147" s="63">
        <v>64558736.368799999</v>
      </c>
      <c r="X147" s="63">
        <v>6912802.7789000003</v>
      </c>
      <c r="Y147" s="63">
        <v>6963698.3411999997</v>
      </c>
      <c r="Z147" s="63">
        <v>6963698.3411999997</v>
      </c>
      <c r="AA147" s="63">
        <f t="shared" si="42"/>
        <v>0</v>
      </c>
      <c r="AB147" s="63">
        <v>203539479.93630001</v>
      </c>
      <c r="AC147" s="68">
        <f t="shared" si="39"/>
        <v>442575560.75169998</v>
      </c>
    </row>
    <row r="148" spans="1:29" ht="24.9" customHeight="1">
      <c r="A148" s="187"/>
      <c r="B148" s="189"/>
      <c r="C148" s="59">
        <v>18</v>
      </c>
      <c r="D148" s="63" t="s">
        <v>415</v>
      </c>
      <c r="E148" s="63">
        <v>24675725.567600001</v>
      </c>
      <c r="F148" s="63">
        <v>0</v>
      </c>
      <c r="G148" s="63">
        <v>113174481.8475</v>
      </c>
      <c r="H148" s="63">
        <v>53110491.696699999</v>
      </c>
      <c r="I148" s="63">
        <v>6073122.9943000004</v>
      </c>
      <c r="J148" s="63">
        <v>5728820.9732999997</v>
      </c>
      <c r="K148" s="63">
        <f t="shared" si="36"/>
        <v>2864410.4866499999</v>
      </c>
      <c r="L148" s="63">
        <f t="shared" si="37"/>
        <v>2864410.4866499999</v>
      </c>
      <c r="M148" s="63">
        <v>191817027.83669999</v>
      </c>
      <c r="N148" s="68">
        <f t="shared" si="38"/>
        <v>391715260.42944998</v>
      </c>
      <c r="O148" s="67"/>
      <c r="P148" s="189"/>
      <c r="Q148" s="71">
        <v>5</v>
      </c>
      <c r="R148" s="189"/>
      <c r="S148" s="63" t="s">
        <v>416</v>
      </c>
      <c r="T148" s="63">
        <v>21417511.930199999</v>
      </c>
      <c r="U148" s="63">
        <v>0</v>
      </c>
      <c r="V148" s="63">
        <v>98230781.848000005</v>
      </c>
      <c r="W148" s="63">
        <v>46097716.009199999</v>
      </c>
      <c r="X148" s="63">
        <v>5426969.8836000003</v>
      </c>
      <c r="Y148" s="63">
        <v>4972380.2936000004</v>
      </c>
      <c r="Z148" s="63">
        <v>4972380.2936000004</v>
      </c>
      <c r="AA148" s="63">
        <f t="shared" si="42"/>
        <v>0</v>
      </c>
      <c r="AB148" s="63">
        <v>153926634.55219999</v>
      </c>
      <c r="AC148" s="68">
        <f t="shared" si="39"/>
        <v>325099614.22320002</v>
      </c>
    </row>
    <row r="149" spans="1:29" ht="24.9" customHeight="1">
      <c r="A149" s="187"/>
      <c r="B149" s="189"/>
      <c r="C149" s="59">
        <v>19</v>
      </c>
      <c r="D149" s="63" t="s">
        <v>417</v>
      </c>
      <c r="E149" s="63">
        <v>28899816.7621</v>
      </c>
      <c r="F149" s="63">
        <v>0</v>
      </c>
      <c r="G149" s="63">
        <v>132548150.5535</v>
      </c>
      <c r="H149" s="63">
        <v>62202161.957900003</v>
      </c>
      <c r="I149" s="63">
        <v>7073915.4500000002</v>
      </c>
      <c r="J149" s="63">
        <v>6709503.8782000002</v>
      </c>
      <c r="K149" s="63">
        <f t="shared" si="36"/>
        <v>3354751.9391000001</v>
      </c>
      <c r="L149" s="63">
        <f t="shared" si="37"/>
        <v>3354751.9391000001</v>
      </c>
      <c r="M149" s="63">
        <v>225234084.0361</v>
      </c>
      <c r="N149" s="68">
        <f t="shared" si="38"/>
        <v>459312880.69870001</v>
      </c>
      <c r="O149" s="67"/>
      <c r="P149" s="189"/>
      <c r="Q149" s="71">
        <v>6</v>
      </c>
      <c r="R149" s="189"/>
      <c r="S149" s="63" t="s">
        <v>418</v>
      </c>
      <c r="T149" s="63">
        <v>20139621.315400001</v>
      </c>
      <c r="U149" s="63">
        <v>0</v>
      </c>
      <c r="V149" s="63">
        <v>92369774.527799994</v>
      </c>
      <c r="W149" s="63">
        <v>43347264.003300004</v>
      </c>
      <c r="X149" s="63">
        <v>5584836.0972999996</v>
      </c>
      <c r="Y149" s="63">
        <v>4675699.7954000002</v>
      </c>
      <c r="Z149" s="63">
        <v>4675699.7954000002</v>
      </c>
      <c r="AA149" s="63">
        <f t="shared" si="42"/>
        <v>0</v>
      </c>
      <c r="AB149" s="63">
        <v>159197881.45809999</v>
      </c>
      <c r="AC149" s="68">
        <f t="shared" si="39"/>
        <v>320639377.40189999</v>
      </c>
    </row>
    <row r="150" spans="1:29" ht="24.9" customHeight="1">
      <c r="A150" s="187"/>
      <c r="B150" s="189"/>
      <c r="C150" s="59">
        <v>20</v>
      </c>
      <c r="D150" s="63" t="s">
        <v>419</v>
      </c>
      <c r="E150" s="63">
        <v>20029819.990800001</v>
      </c>
      <c r="F150" s="63">
        <v>0</v>
      </c>
      <c r="G150" s="63">
        <v>91866174.015900001</v>
      </c>
      <c r="H150" s="63">
        <v>43110934.484800003</v>
      </c>
      <c r="I150" s="63">
        <v>4929496.3997</v>
      </c>
      <c r="J150" s="63">
        <v>4650207.8547</v>
      </c>
      <c r="K150" s="63">
        <f t="shared" si="36"/>
        <v>2325103.92735</v>
      </c>
      <c r="L150" s="63">
        <f t="shared" si="37"/>
        <v>2325103.92735</v>
      </c>
      <c r="M150" s="63">
        <v>153630654.66209999</v>
      </c>
      <c r="N150" s="68">
        <f t="shared" si="38"/>
        <v>315892183.48065001</v>
      </c>
      <c r="O150" s="67"/>
      <c r="P150" s="189"/>
      <c r="Q150" s="71">
        <v>7</v>
      </c>
      <c r="R150" s="189"/>
      <c r="S150" s="63" t="s">
        <v>420</v>
      </c>
      <c r="T150" s="63">
        <v>23011326.240699999</v>
      </c>
      <c r="U150" s="63">
        <v>0</v>
      </c>
      <c r="V150" s="63">
        <v>105540763.8082</v>
      </c>
      <c r="W150" s="63">
        <v>49528142.461000003</v>
      </c>
      <c r="X150" s="63">
        <v>5785950.4259000001</v>
      </c>
      <c r="Y150" s="63">
        <v>5342406.9752000002</v>
      </c>
      <c r="Z150" s="63">
        <v>5342406.9752000002</v>
      </c>
      <c r="AA150" s="63">
        <f t="shared" si="42"/>
        <v>0</v>
      </c>
      <c r="AB150" s="63">
        <v>165913208.68099999</v>
      </c>
      <c r="AC150" s="68">
        <f t="shared" si="39"/>
        <v>349779391.61680001</v>
      </c>
    </row>
    <row r="151" spans="1:29" ht="24.9" customHeight="1">
      <c r="A151" s="187"/>
      <c r="B151" s="189"/>
      <c r="C151" s="59">
        <v>21</v>
      </c>
      <c r="D151" s="63" t="s">
        <v>421</v>
      </c>
      <c r="E151" s="63">
        <v>27387240.315200001</v>
      </c>
      <c r="F151" s="63">
        <v>0</v>
      </c>
      <c r="G151" s="63">
        <v>125610763.6402</v>
      </c>
      <c r="H151" s="63">
        <v>58946586.8138</v>
      </c>
      <c r="I151" s="63">
        <v>6547310.2052999996</v>
      </c>
      <c r="J151" s="63">
        <v>6358337.7231000001</v>
      </c>
      <c r="K151" s="63">
        <f t="shared" si="36"/>
        <v>3179168.86155</v>
      </c>
      <c r="L151" s="63">
        <f t="shared" si="37"/>
        <v>3179168.86155</v>
      </c>
      <c r="M151" s="63">
        <v>207650421.25319999</v>
      </c>
      <c r="N151" s="68">
        <f t="shared" si="38"/>
        <v>429321491.08925003</v>
      </c>
      <c r="O151" s="67"/>
      <c r="P151" s="189"/>
      <c r="Q151" s="71">
        <v>8</v>
      </c>
      <c r="R151" s="189"/>
      <c r="S151" s="63" t="s">
        <v>422</v>
      </c>
      <c r="T151" s="63">
        <v>36007176.540600002</v>
      </c>
      <c r="U151" s="63">
        <v>0</v>
      </c>
      <c r="V151" s="63">
        <v>165145844.91639999</v>
      </c>
      <c r="W151" s="63">
        <v>77499599.574000001</v>
      </c>
      <c r="X151" s="63">
        <v>8386993.7620000001</v>
      </c>
      <c r="Y151" s="63">
        <v>8359578.6309000002</v>
      </c>
      <c r="Z151" s="63">
        <v>8359578.6309000002</v>
      </c>
      <c r="AA151" s="63">
        <f t="shared" si="42"/>
        <v>0</v>
      </c>
      <c r="AB151" s="63">
        <v>252763594.93560001</v>
      </c>
      <c r="AC151" s="68">
        <f t="shared" si="39"/>
        <v>539803209.72860003</v>
      </c>
    </row>
    <row r="152" spans="1:29" ht="24.9" customHeight="1">
      <c r="A152" s="187"/>
      <c r="B152" s="189"/>
      <c r="C152" s="59">
        <v>22</v>
      </c>
      <c r="D152" s="63" t="s">
        <v>423</v>
      </c>
      <c r="E152" s="63">
        <v>26667452.466899998</v>
      </c>
      <c r="F152" s="63">
        <v>0</v>
      </c>
      <c r="G152" s="63">
        <v>122309478.0686</v>
      </c>
      <c r="H152" s="63">
        <v>57397360.370899998</v>
      </c>
      <c r="I152" s="63">
        <v>6210777.7182999998</v>
      </c>
      <c r="J152" s="63">
        <v>6191228.7271999996</v>
      </c>
      <c r="K152" s="63">
        <f t="shared" si="36"/>
        <v>3095614.3635999998</v>
      </c>
      <c r="L152" s="63">
        <f t="shared" si="37"/>
        <v>3095614.3635999998</v>
      </c>
      <c r="M152" s="63">
        <v>196413401.06150001</v>
      </c>
      <c r="N152" s="68">
        <f t="shared" si="38"/>
        <v>412094084.04979998</v>
      </c>
      <c r="O152" s="67"/>
      <c r="P152" s="189"/>
      <c r="Q152" s="71">
        <v>9</v>
      </c>
      <c r="R152" s="189"/>
      <c r="S152" s="63" t="s">
        <v>424</v>
      </c>
      <c r="T152" s="63">
        <v>33369454.5735</v>
      </c>
      <c r="U152" s="63">
        <v>0</v>
      </c>
      <c r="V152" s="63">
        <v>153048011.51879999</v>
      </c>
      <c r="W152" s="63">
        <v>71822331.432500005</v>
      </c>
      <c r="X152" s="63">
        <v>6728674.5771000003</v>
      </c>
      <c r="Y152" s="63">
        <v>7747193.9258000003</v>
      </c>
      <c r="Z152" s="63">
        <v>7747193.9258000003</v>
      </c>
      <c r="AA152" s="63">
        <f t="shared" si="42"/>
        <v>0</v>
      </c>
      <c r="AB152" s="63">
        <v>197391329.60440001</v>
      </c>
      <c r="AC152" s="68">
        <f t="shared" si="39"/>
        <v>462359801.70630002</v>
      </c>
    </row>
    <row r="153" spans="1:29" ht="24.9" customHeight="1">
      <c r="A153" s="187"/>
      <c r="B153" s="190"/>
      <c r="C153" s="59">
        <v>23</v>
      </c>
      <c r="D153" s="63" t="s">
        <v>425</v>
      </c>
      <c r="E153" s="63">
        <v>28245550.799600001</v>
      </c>
      <c r="F153" s="63">
        <v>0</v>
      </c>
      <c r="G153" s="63">
        <v>129547379.16419999</v>
      </c>
      <c r="H153" s="63">
        <v>60793960.733099997</v>
      </c>
      <c r="I153" s="63">
        <v>6702574.9401000002</v>
      </c>
      <c r="J153" s="63">
        <v>6557606.7209000001</v>
      </c>
      <c r="K153" s="63">
        <f t="shared" si="36"/>
        <v>3278803.36045</v>
      </c>
      <c r="L153" s="63">
        <f t="shared" si="37"/>
        <v>3278803.36045</v>
      </c>
      <c r="M153" s="63">
        <v>212834803.22979999</v>
      </c>
      <c r="N153" s="68">
        <f t="shared" si="38"/>
        <v>441403072.22724998</v>
      </c>
      <c r="O153" s="67"/>
      <c r="P153" s="189"/>
      <c r="Q153" s="71">
        <v>10</v>
      </c>
      <c r="R153" s="189"/>
      <c r="S153" s="76" t="s">
        <v>426</v>
      </c>
      <c r="T153" s="63">
        <v>25527124.697099999</v>
      </c>
      <c r="U153" s="63">
        <v>0</v>
      </c>
      <c r="V153" s="63">
        <v>117079398.6479</v>
      </c>
      <c r="W153" s="63">
        <v>54942990.047200002</v>
      </c>
      <c r="X153" s="63">
        <v>6249508.0648999996</v>
      </c>
      <c r="Y153" s="63">
        <v>5926485.4017000003</v>
      </c>
      <c r="Z153" s="63">
        <v>5926485.4017000003</v>
      </c>
      <c r="AA153" s="63">
        <f t="shared" si="42"/>
        <v>0</v>
      </c>
      <c r="AB153" s="63">
        <v>181391674.3549</v>
      </c>
      <c r="AC153" s="68">
        <f t="shared" si="39"/>
        <v>385190695.81199998</v>
      </c>
    </row>
    <row r="154" spans="1:29" ht="24.9" customHeight="1">
      <c r="A154" s="59"/>
      <c r="B154" s="180" t="s">
        <v>427</v>
      </c>
      <c r="C154" s="181"/>
      <c r="D154" s="64"/>
      <c r="E154" s="64">
        <f>SUM(E131:E153)</f>
        <v>604279055.02419996</v>
      </c>
      <c r="F154" s="64">
        <f t="shared" ref="F154:N154" si="43">SUM(F131:F153)</f>
        <v>0</v>
      </c>
      <c r="G154" s="64">
        <f t="shared" si="43"/>
        <v>2771507924.1139002</v>
      </c>
      <c r="H154" s="64">
        <f t="shared" si="43"/>
        <v>1300612524.9089</v>
      </c>
      <c r="I154" s="64">
        <f t="shared" si="43"/>
        <v>141522439.91729999</v>
      </c>
      <c r="J154" s="64">
        <f t="shared" si="43"/>
        <v>140291985.1214</v>
      </c>
      <c r="K154" s="64">
        <f t="shared" si="43"/>
        <v>70145992.560699999</v>
      </c>
      <c r="L154" s="64">
        <f t="shared" si="43"/>
        <v>70145992.560699999</v>
      </c>
      <c r="M154" s="64">
        <f t="shared" si="43"/>
        <v>4473250739.4870996</v>
      </c>
      <c r="N154" s="64">
        <f t="shared" si="43"/>
        <v>9361318676.0121002</v>
      </c>
      <c r="O154" s="67"/>
      <c r="P154" s="189"/>
      <c r="Q154" s="71">
        <v>11</v>
      </c>
      <c r="R154" s="189"/>
      <c r="S154" s="63" t="s">
        <v>407</v>
      </c>
      <c r="T154" s="63">
        <v>24434391.367600001</v>
      </c>
      <c r="U154" s="63">
        <v>0</v>
      </c>
      <c r="V154" s="63">
        <v>112067609.7128</v>
      </c>
      <c r="W154" s="63">
        <v>52591059.026299998</v>
      </c>
      <c r="X154" s="63">
        <v>6246506.3585000001</v>
      </c>
      <c r="Y154" s="63">
        <v>5672791.8032</v>
      </c>
      <c r="Z154" s="63">
        <v>5672791.8032</v>
      </c>
      <c r="AA154" s="63">
        <f t="shared" si="42"/>
        <v>0</v>
      </c>
      <c r="AB154" s="63">
        <v>181291445.59040001</v>
      </c>
      <c r="AC154" s="68">
        <f t="shared" si="39"/>
        <v>376631012.05559999</v>
      </c>
    </row>
    <row r="155" spans="1:29" ht="24.9" customHeight="1">
      <c r="A155" s="187">
        <v>8</v>
      </c>
      <c r="B155" s="188" t="s">
        <v>428</v>
      </c>
      <c r="C155" s="59">
        <v>1</v>
      </c>
      <c r="D155" s="63" t="s">
        <v>429</v>
      </c>
      <c r="E155" s="63">
        <v>23720606.0561</v>
      </c>
      <c r="F155" s="63">
        <v>0</v>
      </c>
      <c r="G155" s="63">
        <v>108793854.5985</v>
      </c>
      <c r="H155" s="63">
        <v>51054752.069300003</v>
      </c>
      <c r="I155" s="63">
        <v>5208508.9611</v>
      </c>
      <c r="J155" s="63">
        <v>5507076.3817999996</v>
      </c>
      <c r="K155" s="63">
        <v>0</v>
      </c>
      <c r="L155" s="63">
        <f t="shared" ref="L155:L181" si="44">J155-K155</f>
        <v>5507076.3817999996</v>
      </c>
      <c r="M155" s="63">
        <v>170587954.08050001</v>
      </c>
      <c r="N155" s="68">
        <f t="shared" si="38"/>
        <v>364872752.1473</v>
      </c>
      <c r="O155" s="67"/>
      <c r="P155" s="189"/>
      <c r="Q155" s="71">
        <v>12</v>
      </c>
      <c r="R155" s="189"/>
      <c r="S155" s="63" t="s">
        <v>430</v>
      </c>
      <c r="T155" s="63">
        <v>25959787.028200001</v>
      </c>
      <c r="U155" s="63">
        <v>0</v>
      </c>
      <c r="V155" s="63">
        <v>119063791.56900001</v>
      </c>
      <c r="W155" s="63">
        <v>55874225.446199998</v>
      </c>
      <c r="X155" s="63">
        <v>5895754.0230999999</v>
      </c>
      <c r="Y155" s="63">
        <v>6026934.1212999998</v>
      </c>
      <c r="Z155" s="63">
        <v>6026934.1212999998</v>
      </c>
      <c r="AA155" s="63">
        <f t="shared" si="42"/>
        <v>0</v>
      </c>
      <c r="AB155" s="63">
        <v>169579616.19260001</v>
      </c>
      <c r="AC155" s="68">
        <f t="shared" si="39"/>
        <v>376373174.25910002</v>
      </c>
    </row>
    <row r="156" spans="1:29" ht="24.9" customHeight="1">
      <c r="A156" s="187"/>
      <c r="B156" s="189"/>
      <c r="C156" s="59">
        <v>2</v>
      </c>
      <c r="D156" s="63" t="s">
        <v>431</v>
      </c>
      <c r="E156" s="63">
        <v>22936959.498399999</v>
      </c>
      <c r="F156" s="63">
        <v>0</v>
      </c>
      <c r="G156" s="63">
        <v>105199682.9551</v>
      </c>
      <c r="H156" s="63">
        <v>49368080.126100004</v>
      </c>
      <c r="I156" s="63">
        <v>5654774.4170000004</v>
      </c>
      <c r="J156" s="63">
        <v>5325141.6775000002</v>
      </c>
      <c r="K156" s="63">
        <v>0</v>
      </c>
      <c r="L156" s="63">
        <f t="shared" si="44"/>
        <v>5325141.6775000002</v>
      </c>
      <c r="M156" s="63">
        <v>185489023.46000001</v>
      </c>
      <c r="N156" s="68">
        <f t="shared" si="38"/>
        <v>373973662.13410002</v>
      </c>
      <c r="O156" s="67"/>
      <c r="P156" s="190"/>
      <c r="Q156" s="71">
        <v>13</v>
      </c>
      <c r="R156" s="190"/>
      <c r="S156" s="63" t="s">
        <v>432</v>
      </c>
      <c r="T156" s="63">
        <v>20839614.073199999</v>
      </c>
      <c r="U156" s="63">
        <v>0</v>
      </c>
      <c r="V156" s="63">
        <v>95580270.504600003</v>
      </c>
      <c r="W156" s="63">
        <v>44853884.728500001</v>
      </c>
      <c r="X156" s="63">
        <v>5352115.5659999996</v>
      </c>
      <c r="Y156" s="63">
        <v>4838213.0791999996</v>
      </c>
      <c r="Z156" s="63">
        <v>4838213.0791999996</v>
      </c>
      <c r="AA156" s="63">
        <f t="shared" si="42"/>
        <v>0</v>
      </c>
      <c r="AB156" s="63">
        <v>151427204.30289999</v>
      </c>
      <c r="AC156" s="68">
        <f t="shared" si="39"/>
        <v>318053089.17519999</v>
      </c>
    </row>
    <row r="157" spans="1:29" ht="24.9" customHeight="1">
      <c r="A157" s="187"/>
      <c r="B157" s="189"/>
      <c r="C157" s="59">
        <v>3</v>
      </c>
      <c r="D157" s="63" t="s">
        <v>433</v>
      </c>
      <c r="E157" s="63">
        <v>32179560.5187</v>
      </c>
      <c r="F157" s="63">
        <v>0</v>
      </c>
      <c r="G157" s="63">
        <v>147590597.80520001</v>
      </c>
      <c r="H157" s="63">
        <v>69261277.730499998</v>
      </c>
      <c r="I157" s="63">
        <v>7207362.9083000002</v>
      </c>
      <c r="J157" s="63">
        <v>7470943.0817</v>
      </c>
      <c r="K157" s="63">
        <v>0</v>
      </c>
      <c r="L157" s="63">
        <f t="shared" si="44"/>
        <v>7470943.0817</v>
      </c>
      <c r="M157" s="63">
        <v>237330877.9562</v>
      </c>
      <c r="N157" s="68">
        <f t="shared" si="38"/>
        <v>501040620.00059998</v>
      </c>
      <c r="O157" s="67"/>
      <c r="P157" s="59"/>
      <c r="Q157" s="181" t="s">
        <v>434</v>
      </c>
      <c r="R157" s="182"/>
      <c r="S157" s="64"/>
      <c r="T157" s="64">
        <f t="shared" ref="T157:W157" si="45">SUM(T144:T156)</f>
        <v>332978477.19120002</v>
      </c>
      <c r="U157" s="64">
        <f t="shared" ref="U157" si="46">SUM(U136:U156)</f>
        <v>1E-4</v>
      </c>
      <c r="V157" s="64">
        <f t="shared" si="45"/>
        <v>1527195888.0952001</v>
      </c>
      <c r="W157" s="64">
        <f t="shared" si="45"/>
        <v>716682093.08109999</v>
      </c>
      <c r="X157" s="64">
        <f t="shared" ref="X157:Y157" si="47">SUM(X144:X156)</f>
        <v>80356017.918799996</v>
      </c>
      <c r="Y157" s="64">
        <f t="shared" si="47"/>
        <v>77305693.751100004</v>
      </c>
      <c r="Z157" s="64">
        <f t="shared" ref="Z157:AC157" si="48">SUM(Z144:Z156)</f>
        <v>77305693.751100004</v>
      </c>
      <c r="AA157" s="64">
        <f t="shared" si="42"/>
        <v>0</v>
      </c>
      <c r="AB157" s="64">
        <f t="shared" si="48"/>
        <v>2328454710.5261002</v>
      </c>
      <c r="AC157" s="64">
        <f t="shared" si="48"/>
        <v>4985667186.8123999</v>
      </c>
    </row>
    <row r="158" spans="1:29" ht="24.9" customHeight="1">
      <c r="A158" s="187"/>
      <c r="B158" s="189"/>
      <c r="C158" s="59">
        <v>4</v>
      </c>
      <c r="D158" s="63" t="s">
        <v>435</v>
      </c>
      <c r="E158" s="63">
        <v>18536399.870700002</v>
      </c>
      <c r="F158" s="63">
        <v>0</v>
      </c>
      <c r="G158" s="63">
        <v>85016647.025800005</v>
      </c>
      <c r="H158" s="63">
        <v>39896590.2227</v>
      </c>
      <c r="I158" s="63">
        <v>4958931.7884</v>
      </c>
      <c r="J158" s="63">
        <v>4303489.1135999998</v>
      </c>
      <c r="K158" s="63">
        <v>0</v>
      </c>
      <c r="L158" s="63">
        <f t="shared" si="44"/>
        <v>4303489.1135999998</v>
      </c>
      <c r="M158" s="63">
        <v>162254423.62810001</v>
      </c>
      <c r="N158" s="68">
        <f t="shared" si="38"/>
        <v>314966481.64929998</v>
      </c>
      <c r="O158" s="67"/>
      <c r="P158" s="188">
        <v>26</v>
      </c>
      <c r="Q158" s="71">
        <v>1</v>
      </c>
      <c r="R158" s="188" t="s">
        <v>113</v>
      </c>
      <c r="S158" s="63" t="s">
        <v>436</v>
      </c>
      <c r="T158" s="63">
        <v>22914704.424800001</v>
      </c>
      <c r="U158" s="63">
        <v>0</v>
      </c>
      <c r="V158" s="63">
        <v>105097610.72139999</v>
      </c>
      <c r="W158" s="63">
        <v>49320179.694600001</v>
      </c>
      <c r="X158" s="63">
        <v>5720382.1782999998</v>
      </c>
      <c r="Y158" s="63">
        <v>5319974.8450999996</v>
      </c>
      <c r="Z158" s="63">
        <f t="shared" ref="Z158:Z182" si="49">Y158/2</f>
        <v>2659987.4225499998</v>
      </c>
      <c r="AA158" s="63">
        <f t="shared" si="42"/>
        <v>2659987.4225499998</v>
      </c>
      <c r="AB158" s="63">
        <v>178200177.8493</v>
      </c>
      <c r="AC158" s="68">
        <f t="shared" si="39"/>
        <v>363913042.29095</v>
      </c>
    </row>
    <row r="159" spans="1:29" ht="24.9" customHeight="1">
      <c r="A159" s="187"/>
      <c r="B159" s="189"/>
      <c r="C159" s="59">
        <v>5</v>
      </c>
      <c r="D159" s="63" t="s">
        <v>437</v>
      </c>
      <c r="E159" s="63">
        <v>25655883.3816</v>
      </c>
      <c r="F159" s="63">
        <v>0</v>
      </c>
      <c r="G159" s="63">
        <v>117669946.5271</v>
      </c>
      <c r="H159" s="63">
        <v>55220122.2038</v>
      </c>
      <c r="I159" s="63">
        <v>6101863.8706</v>
      </c>
      <c r="J159" s="63">
        <v>5956378.5632999996</v>
      </c>
      <c r="K159" s="63">
        <v>0</v>
      </c>
      <c r="L159" s="63">
        <f t="shared" si="44"/>
        <v>5956378.5632999996</v>
      </c>
      <c r="M159" s="63">
        <v>200417606.618</v>
      </c>
      <c r="N159" s="68">
        <f t="shared" si="38"/>
        <v>411021801.16439998</v>
      </c>
      <c r="O159" s="67"/>
      <c r="P159" s="189"/>
      <c r="Q159" s="71">
        <v>2</v>
      </c>
      <c r="R159" s="189"/>
      <c r="S159" s="63" t="s">
        <v>438</v>
      </c>
      <c r="T159" s="63">
        <v>19673836.152399998</v>
      </c>
      <c r="U159" s="63">
        <v>0</v>
      </c>
      <c r="V159" s="63">
        <v>90233464.722599998</v>
      </c>
      <c r="W159" s="63">
        <v>42344737.088100001</v>
      </c>
      <c r="X159" s="63">
        <v>4831712.2851</v>
      </c>
      <c r="Y159" s="63">
        <v>4567561.1388999997</v>
      </c>
      <c r="Z159" s="63">
        <f t="shared" si="49"/>
        <v>2283780.5694499998</v>
      </c>
      <c r="AA159" s="63">
        <f t="shared" si="42"/>
        <v>2283780.5694499998</v>
      </c>
      <c r="AB159" s="63">
        <v>148526960.79530001</v>
      </c>
      <c r="AC159" s="68">
        <f t="shared" si="39"/>
        <v>307894491.61295003</v>
      </c>
    </row>
    <row r="160" spans="1:29" ht="24.9" customHeight="1">
      <c r="A160" s="187"/>
      <c r="B160" s="189"/>
      <c r="C160" s="59">
        <v>6</v>
      </c>
      <c r="D160" s="63" t="s">
        <v>439</v>
      </c>
      <c r="E160" s="63">
        <v>18482381.023200002</v>
      </c>
      <c r="F160" s="63">
        <v>0</v>
      </c>
      <c r="G160" s="63">
        <v>84768891.187700003</v>
      </c>
      <c r="H160" s="63">
        <v>39780323.426799998</v>
      </c>
      <c r="I160" s="63">
        <v>4807398.5866999999</v>
      </c>
      <c r="J160" s="63">
        <v>4290947.8690999998</v>
      </c>
      <c r="K160" s="63">
        <v>0</v>
      </c>
      <c r="L160" s="63">
        <f t="shared" si="44"/>
        <v>4290947.8690999998</v>
      </c>
      <c r="M160" s="63">
        <v>157194639.7626</v>
      </c>
      <c r="N160" s="68">
        <f t="shared" si="38"/>
        <v>309324581.85610002</v>
      </c>
      <c r="O160" s="67"/>
      <c r="P160" s="189"/>
      <c r="Q160" s="71">
        <v>3</v>
      </c>
      <c r="R160" s="189"/>
      <c r="S160" s="63" t="s">
        <v>440</v>
      </c>
      <c r="T160" s="63">
        <v>22530626.7718</v>
      </c>
      <c r="U160" s="63">
        <v>0</v>
      </c>
      <c r="V160" s="63">
        <v>103336049.98280001</v>
      </c>
      <c r="W160" s="63">
        <v>48493514.924800001</v>
      </c>
      <c r="X160" s="63">
        <v>6371034.4112999998</v>
      </c>
      <c r="Y160" s="63">
        <v>5230805.7504000003</v>
      </c>
      <c r="Z160" s="63">
        <f t="shared" si="49"/>
        <v>2615402.8752000001</v>
      </c>
      <c r="AA160" s="63">
        <f t="shared" si="42"/>
        <v>2615402.8752000001</v>
      </c>
      <c r="AB160" s="63">
        <v>199925843.45770001</v>
      </c>
      <c r="AC160" s="68">
        <f t="shared" si="39"/>
        <v>383272472.42360002</v>
      </c>
    </row>
    <row r="161" spans="1:29" ht="24.9" customHeight="1">
      <c r="A161" s="187"/>
      <c r="B161" s="189"/>
      <c r="C161" s="59">
        <v>7</v>
      </c>
      <c r="D161" s="63" t="s">
        <v>441</v>
      </c>
      <c r="E161" s="63">
        <v>30982466.9652</v>
      </c>
      <c r="F161" s="63">
        <v>0</v>
      </c>
      <c r="G161" s="63">
        <v>142100163.80500001</v>
      </c>
      <c r="H161" s="63">
        <v>66684728.276699997</v>
      </c>
      <c r="I161" s="63">
        <v>6755188.2109000003</v>
      </c>
      <c r="J161" s="63">
        <v>7193020.7714999998</v>
      </c>
      <c r="K161" s="63">
        <v>0</v>
      </c>
      <c r="L161" s="63">
        <f t="shared" si="44"/>
        <v>7193020.7714999998</v>
      </c>
      <c r="M161" s="63">
        <v>222232495.4795</v>
      </c>
      <c r="N161" s="68">
        <f t="shared" si="38"/>
        <v>475948063.50880003</v>
      </c>
      <c r="O161" s="67"/>
      <c r="P161" s="189"/>
      <c r="Q161" s="71">
        <v>4</v>
      </c>
      <c r="R161" s="189"/>
      <c r="S161" s="63" t="s">
        <v>442</v>
      </c>
      <c r="T161" s="63">
        <v>36676550.703900002</v>
      </c>
      <c r="U161" s="63">
        <v>0</v>
      </c>
      <c r="V161" s="63">
        <v>168215909.61970001</v>
      </c>
      <c r="W161" s="63">
        <v>78940318.747299999</v>
      </c>
      <c r="X161" s="63">
        <v>6180149.4271999998</v>
      </c>
      <c r="Y161" s="63">
        <v>8514983.3720999993</v>
      </c>
      <c r="Z161" s="63">
        <f t="shared" si="49"/>
        <v>4257491.6860499997</v>
      </c>
      <c r="AA161" s="63">
        <f t="shared" si="42"/>
        <v>4257491.6860499997</v>
      </c>
      <c r="AB161" s="63">
        <v>193552080.14210001</v>
      </c>
      <c r="AC161" s="68">
        <f t="shared" si="39"/>
        <v>487822500.32625002</v>
      </c>
    </row>
    <row r="162" spans="1:29" ht="24.9" customHeight="1">
      <c r="A162" s="187"/>
      <c r="B162" s="189"/>
      <c r="C162" s="59">
        <v>8</v>
      </c>
      <c r="D162" s="63" t="s">
        <v>443</v>
      </c>
      <c r="E162" s="63">
        <v>20503128.784499999</v>
      </c>
      <c r="F162" s="63">
        <v>0</v>
      </c>
      <c r="G162" s="63">
        <v>94036990.729300007</v>
      </c>
      <c r="H162" s="63">
        <v>44129654.792999998</v>
      </c>
      <c r="I162" s="63">
        <v>5275947.2982000001</v>
      </c>
      <c r="J162" s="63">
        <v>4760093.2291999999</v>
      </c>
      <c r="K162" s="63">
        <v>0</v>
      </c>
      <c r="L162" s="63">
        <f t="shared" si="44"/>
        <v>4760093.2291999999</v>
      </c>
      <c r="M162" s="63">
        <v>172839760.32339999</v>
      </c>
      <c r="N162" s="68">
        <f t="shared" si="38"/>
        <v>341545575.15759999</v>
      </c>
      <c r="O162" s="67"/>
      <c r="P162" s="189"/>
      <c r="Q162" s="71">
        <v>5</v>
      </c>
      <c r="R162" s="189"/>
      <c r="S162" s="63" t="s">
        <v>444</v>
      </c>
      <c r="T162" s="63">
        <v>22015308.701299999</v>
      </c>
      <c r="U162" s="63">
        <v>0</v>
      </c>
      <c r="V162" s="63">
        <v>100972558.9693</v>
      </c>
      <c r="W162" s="63">
        <v>47384376.470600002</v>
      </c>
      <c r="X162" s="63">
        <v>5890502.4170000004</v>
      </c>
      <c r="Y162" s="63">
        <v>5111167.3241999997</v>
      </c>
      <c r="Z162" s="63">
        <f t="shared" si="49"/>
        <v>2555583.6620999998</v>
      </c>
      <c r="AA162" s="63">
        <f t="shared" si="42"/>
        <v>2555583.6620999998</v>
      </c>
      <c r="AB162" s="63">
        <v>183880593.94670001</v>
      </c>
      <c r="AC162" s="68">
        <f t="shared" si="39"/>
        <v>362698924.167</v>
      </c>
    </row>
    <row r="163" spans="1:29" ht="24.9" customHeight="1">
      <c r="A163" s="187"/>
      <c r="B163" s="189"/>
      <c r="C163" s="59">
        <v>9</v>
      </c>
      <c r="D163" s="63" t="s">
        <v>445</v>
      </c>
      <c r="E163" s="63">
        <v>24350574.445599999</v>
      </c>
      <c r="F163" s="63">
        <v>0</v>
      </c>
      <c r="G163" s="63">
        <v>111683185.892</v>
      </c>
      <c r="H163" s="63">
        <v>52410656.714699998</v>
      </c>
      <c r="I163" s="63">
        <v>5827660.9341000002</v>
      </c>
      <c r="J163" s="63">
        <v>5653332.5115999999</v>
      </c>
      <c r="K163" s="63">
        <v>0</v>
      </c>
      <c r="L163" s="63">
        <f t="shared" si="44"/>
        <v>5653332.5115999999</v>
      </c>
      <c r="M163" s="63">
        <v>191261807.24239999</v>
      </c>
      <c r="N163" s="68">
        <f t="shared" si="38"/>
        <v>391187217.74040002</v>
      </c>
      <c r="O163" s="67"/>
      <c r="P163" s="189"/>
      <c r="Q163" s="71">
        <v>6</v>
      </c>
      <c r="R163" s="189"/>
      <c r="S163" s="63" t="s">
        <v>446</v>
      </c>
      <c r="T163" s="63">
        <v>23186786.021400001</v>
      </c>
      <c r="U163" s="63">
        <v>0</v>
      </c>
      <c r="V163" s="63">
        <v>106345504.8766</v>
      </c>
      <c r="W163" s="63">
        <v>49905791.142300002</v>
      </c>
      <c r="X163" s="63">
        <v>6043083.2730999999</v>
      </c>
      <c r="Y163" s="63">
        <v>5383142.4611999998</v>
      </c>
      <c r="Z163" s="63">
        <f t="shared" si="49"/>
        <v>2691571.2305999999</v>
      </c>
      <c r="AA163" s="63">
        <f t="shared" si="42"/>
        <v>2691571.2305999999</v>
      </c>
      <c r="AB163" s="63">
        <v>188975359.61629999</v>
      </c>
      <c r="AC163" s="68">
        <f t="shared" si="39"/>
        <v>377148096.16030002</v>
      </c>
    </row>
    <row r="164" spans="1:29" ht="24.9" customHeight="1">
      <c r="A164" s="187"/>
      <c r="B164" s="189"/>
      <c r="C164" s="59">
        <v>10</v>
      </c>
      <c r="D164" s="63" t="s">
        <v>447</v>
      </c>
      <c r="E164" s="63">
        <v>20755505.664299998</v>
      </c>
      <c r="F164" s="63">
        <v>0</v>
      </c>
      <c r="G164" s="63">
        <v>95194509.787100002</v>
      </c>
      <c r="H164" s="63">
        <v>44672855.0383</v>
      </c>
      <c r="I164" s="63">
        <v>5155160.9870999996</v>
      </c>
      <c r="J164" s="63">
        <v>4818686.1146999998</v>
      </c>
      <c r="K164" s="63">
        <v>0</v>
      </c>
      <c r="L164" s="63">
        <f t="shared" si="44"/>
        <v>4818686.1146999998</v>
      </c>
      <c r="M164" s="63">
        <v>168806633.4499</v>
      </c>
      <c r="N164" s="68">
        <f t="shared" si="38"/>
        <v>339403351.04140002</v>
      </c>
      <c r="O164" s="67"/>
      <c r="P164" s="189"/>
      <c r="Q164" s="71">
        <v>7</v>
      </c>
      <c r="R164" s="189"/>
      <c r="S164" s="63" t="s">
        <v>448</v>
      </c>
      <c r="T164" s="63">
        <v>21962238.056899998</v>
      </c>
      <c r="U164" s="63">
        <v>0</v>
      </c>
      <c r="V164" s="63">
        <v>100729152.0362</v>
      </c>
      <c r="W164" s="63">
        <v>47270150.527800001</v>
      </c>
      <c r="X164" s="63">
        <v>5656334.0038000001</v>
      </c>
      <c r="Y164" s="63">
        <v>5098846.2186000003</v>
      </c>
      <c r="Z164" s="63">
        <f t="shared" si="49"/>
        <v>2549423.1093000001</v>
      </c>
      <c r="AA164" s="63">
        <f t="shared" si="42"/>
        <v>2549423.1093000001</v>
      </c>
      <c r="AB164" s="63">
        <v>176061571.15220001</v>
      </c>
      <c r="AC164" s="68">
        <f t="shared" si="39"/>
        <v>354228868.88620001</v>
      </c>
    </row>
    <row r="165" spans="1:29" ht="24.9" customHeight="1">
      <c r="A165" s="187"/>
      <c r="B165" s="189"/>
      <c r="C165" s="59">
        <v>11</v>
      </c>
      <c r="D165" s="63" t="s">
        <v>449</v>
      </c>
      <c r="E165" s="63">
        <v>29904482.115800001</v>
      </c>
      <c r="F165" s="63">
        <v>0</v>
      </c>
      <c r="G165" s="63">
        <v>137156018.33520001</v>
      </c>
      <c r="H165" s="63">
        <v>64364540.9639</v>
      </c>
      <c r="I165" s="63">
        <v>7281828.7697000001</v>
      </c>
      <c r="J165" s="63">
        <v>6942751.2424999997</v>
      </c>
      <c r="K165" s="63">
        <v>0</v>
      </c>
      <c r="L165" s="63">
        <f t="shared" si="44"/>
        <v>6942751.2424999997</v>
      </c>
      <c r="M165" s="63">
        <v>239817337.42429999</v>
      </c>
      <c r="N165" s="68">
        <f t="shared" si="38"/>
        <v>485466958.85140002</v>
      </c>
      <c r="O165" s="67"/>
      <c r="P165" s="189"/>
      <c r="Q165" s="71">
        <v>8</v>
      </c>
      <c r="R165" s="189"/>
      <c r="S165" s="63" t="s">
        <v>450</v>
      </c>
      <c r="T165" s="63">
        <v>19624651.178300001</v>
      </c>
      <c r="U165" s="63">
        <v>0</v>
      </c>
      <c r="V165" s="63">
        <v>90007879.301200002</v>
      </c>
      <c r="W165" s="63">
        <v>42238874.419600002</v>
      </c>
      <c r="X165" s="63">
        <v>5226772.1612</v>
      </c>
      <c r="Y165" s="63">
        <v>4556142.1469999999</v>
      </c>
      <c r="Z165" s="63">
        <f t="shared" si="49"/>
        <v>2278071.0734999999</v>
      </c>
      <c r="AA165" s="63">
        <f t="shared" si="42"/>
        <v>2278071.0734999999</v>
      </c>
      <c r="AB165" s="63">
        <v>161718245.3682</v>
      </c>
      <c r="AC165" s="68">
        <f t="shared" si="39"/>
        <v>321094493.50199997</v>
      </c>
    </row>
    <row r="166" spans="1:29" ht="24.9" customHeight="1">
      <c r="A166" s="187"/>
      <c r="B166" s="189"/>
      <c r="C166" s="59">
        <v>12</v>
      </c>
      <c r="D166" s="63" t="s">
        <v>451</v>
      </c>
      <c r="E166" s="63">
        <v>21178831.801199999</v>
      </c>
      <c r="F166" s="63">
        <v>0</v>
      </c>
      <c r="G166" s="63">
        <v>97136082.530599996</v>
      </c>
      <c r="H166" s="63">
        <v>45583995.795400001</v>
      </c>
      <c r="I166" s="63">
        <v>5445514.2812000001</v>
      </c>
      <c r="J166" s="63">
        <v>4916967.3037999999</v>
      </c>
      <c r="K166" s="63">
        <v>0</v>
      </c>
      <c r="L166" s="63">
        <f t="shared" si="44"/>
        <v>4916967.3037999999</v>
      </c>
      <c r="M166" s="63">
        <v>178501702.88389999</v>
      </c>
      <c r="N166" s="68">
        <f t="shared" si="38"/>
        <v>352763094.59609997</v>
      </c>
      <c r="O166" s="67"/>
      <c r="P166" s="189"/>
      <c r="Q166" s="71">
        <v>9</v>
      </c>
      <c r="R166" s="189"/>
      <c r="S166" s="63" t="s">
        <v>452</v>
      </c>
      <c r="T166" s="63">
        <v>21176128.350299999</v>
      </c>
      <c r="U166" s="63">
        <v>0</v>
      </c>
      <c r="V166" s="63">
        <v>97123683.233500004</v>
      </c>
      <c r="W166" s="63">
        <v>45578177.056500003</v>
      </c>
      <c r="X166" s="63">
        <v>5594063.3103</v>
      </c>
      <c r="Y166" s="63">
        <v>4916339.6591999996</v>
      </c>
      <c r="Z166" s="63">
        <f t="shared" si="49"/>
        <v>2458169.8295999998</v>
      </c>
      <c r="AA166" s="63">
        <f t="shared" si="42"/>
        <v>2458169.8295999998</v>
      </c>
      <c r="AB166" s="63">
        <v>173982315.6058</v>
      </c>
      <c r="AC166" s="68">
        <f t="shared" si="39"/>
        <v>345912537.38599998</v>
      </c>
    </row>
    <row r="167" spans="1:29" ht="24.9" customHeight="1">
      <c r="A167" s="187"/>
      <c r="B167" s="189"/>
      <c r="C167" s="59">
        <v>13</v>
      </c>
      <c r="D167" s="63" t="s">
        <v>453</v>
      </c>
      <c r="E167" s="63">
        <v>24435438.9518</v>
      </c>
      <c r="F167" s="63">
        <v>0</v>
      </c>
      <c r="G167" s="63">
        <v>112072414.4272</v>
      </c>
      <c r="H167" s="63">
        <v>52593313.781499997</v>
      </c>
      <c r="I167" s="63">
        <v>6515416.6124</v>
      </c>
      <c r="J167" s="63">
        <v>5673035.0148</v>
      </c>
      <c r="K167" s="63">
        <v>0</v>
      </c>
      <c r="L167" s="63">
        <f t="shared" si="44"/>
        <v>5673035.0148</v>
      </c>
      <c r="M167" s="63">
        <v>214226378.99110001</v>
      </c>
      <c r="N167" s="68">
        <f t="shared" si="38"/>
        <v>415515997.77880001</v>
      </c>
      <c r="O167" s="67"/>
      <c r="P167" s="189"/>
      <c r="Q167" s="71">
        <v>10</v>
      </c>
      <c r="R167" s="189"/>
      <c r="S167" s="63" t="s">
        <v>454</v>
      </c>
      <c r="T167" s="63">
        <v>23320865.841600001</v>
      </c>
      <c r="U167" s="63">
        <v>0</v>
      </c>
      <c r="V167" s="63">
        <v>106960457.98649999</v>
      </c>
      <c r="W167" s="63">
        <v>50194376.179399997</v>
      </c>
      <c r="X167" s="63">
        <v>5944474.2751000002</v>
      </c>
      <c r="Y167" s="63">
        <v>5414271.0001999997</v>
      </c>
      <c r="Z167" s="63">
        <f t="shared" si="49"/>
        <v>2707135.5000999998</v>
      </c>
      <c r="AA167" s="63">
        <f t="shared" si="42"/>
        <v>2707135.5000999998</v>
      </c>
      <c r="AB167" s="63">
        <v>185682746.4382</v>
      </c>
      <c r="AC167" s="68">
        <f t="shared" si="39"/>
        <v>374810056.2209</v>
      </c>
    </row>
    <row r="168" spans="1:29" ht="24.9" customHeight="1">
      <c r="A168" s="187"/>
      <c r="B168" s="189"/>
      <c r="C168" s="59">
        <v>14</v>
      </c>
      <c r="D168" s="63" t="s">
        <v>455</v>
      </c>
      <c r="E168" s="63">
        <v>21599654.8726</v>
      </c>
      <c r="F168" s="63">
        <v>0</v>
      </c>
      <c r="G168" s="63">
        <v>99066175.039299995</v>
      </c>
      <c r="H168" s="63">
        <v>46489749.1109</v>
      </c>
      <c r="I168" s="63">
        <v>5088852.7041999996</v>
      </c>
      <c r="J168" s="63">
        <v>5014667.3706999999</v>
      </c>
      <c r="K168" s="63">
        <v>0</v>
      </c>
      <c r="L168" s="63">
        <f t="shared" si="44"/>
        <v>5014667.3706999999</v>
      </c>
      <c r="M168" s="63">
        <v>166592560.38890001</v>
      </c>
      <c r="N168" s="68">
        <f t="shared" si="38"/>
        <v>343851659.48659998</v>
      </c>
      <c r="O168" s="67"/>
      <c r="P168" s="189"/>
      <c r="Q168" s="71">
        <v>11</v>
      </c>
      <c r="R168" s="189"/>
      <c r="S168" s="63" t="s">
        <v>456</v>
      </c>
      <c r="T168" s="63">
        <v>22779698.2951</v>
      </c>
      <c r="U168" s="63">
        <v>0</v>
      </c>
      <c r="V168" s="63">
        <v>104478409.12100001</v>
      </c>
      <c r="W168" s="63">
        <v>49029600.927000001</v>
      </c>
      <c r="X168" s="63">
        <v>5452229.7401000001</v>
      </c>
      <c r="Y168" s="63">
        <v>5288631.2503000004</v>
      </c>
      <c r="Z168" s="63">
        <f t="shared" si="49"/>
        <v>2644315.6251500002</v>
      </c>
      <c r="AA168" s="63">
        <f t="shared" si="42"/>
        <v>2644315.6251500002</v>
      </c>
      <c r="AB168" s="63">
        <v>169246408.21869999</v>
      </c>
      <c r="AC168" s="68">
        <f t="shared" si="39"/>
        <v>353630661.92704999</v>
      </c>
    </row>
    <row r="169" spans="1:29" ht="24.9" customHeight="1">
      <c r="A169" s="187"/>
      <c r="B169" s="189"/>
      <c r="C169" s="59">
        <v>15</v>
      </c>
      <c r="D169" s="63" t="s">
        <v>457</v>
      </c>
      <c r="E169" s="63">
        <v>19877720.671</v>
      </c>
      <c r="F169" s="63">
        <v>0</v>
      </c>
      <c r="G169" s="63">
        <v>91168575.006600007</v>
      </c>
      <c r="H169" s="63">
        <v>42783565.4014</v>
      </c>
      <c r="I169" s="63">
        <v>4744916.0080000004</v>
      </c>
      <c r="J169" s="63">
        <v>4614895.8322999999</v>
      </c>
      <c r="K169" s="63">
        <v>0</v>
      </c>
      <c r="L169" s="63">
        <f t="shared" si="44"/>
        <v>4614895.8322999999</v>
      </c>
      <c r="M169" s="63">
        <v>155108309.24470001</v>
      </c>
      <c r="N169" s="68">
        <f t="shared" si="38"/>
        <v>318297982.16399997</v>
      </c>
      <c r="O169" s="67"/>
      <c r="P169" s="189"/>
      <c r="Q169" s="71">
        <v>12</v>
      </c>
      <c r="R169" s="189"/>
      <c r="S169" s="63" t="s">
        <v>458</v>
      </c>
      <c r="T169" s="63">
        <v>26506931.364399999</v>
      </c>
      <c r="U169" s="63">
        <v>0</v>
      </c>
      <c r="V169" s="63">
        <v>121573252.8035</v>
      </c>
      <c r="W169" s="63">
        <v>57051864.768100001</v>
      </c>
      <c r="X169" s="63">
        <v>6626897.5103000002</v>
      </c>
      <c r="Y169" s="63">
        <v>6153961.4680000003</v>
      </c>
      <c r="Z169" s="63">
        <f t="shared" si="49"/>
        <v>3076980.7340000002</v>
      </c>
      <c r="AA169" s="63">
        <f t="shared" si="42"/>
        <v>3076980.7340000002</v>
      </c>
      <c r="AB169" s="63">
        <v>208469264.73469999</v>
      </c>
      <c r="AC169" s="68">
        <f t="shared" si="39"/>
        <v>423305191.91500002</v>
      </c>
    </row>
    <row r="170" spans="1:29" ht="24.9" customHeight="1">
      <c r="A170" s="187"/>
      <c r="B170" s="189"/>
      <c r="C170" s="59">
        <v>16</v>
      </c>
      <c r="D170" s="63" t="s">
        <v>459</v>
      </c>
      <c r="E170" s="63">
        <v>29126424.5196</v>
      </c>
      <c r="F170" s="63">
        <v>0</v>
      </c>
      <c r="G170" s="63">
        <v>133587480.2977</v>
      </c>
      <c r="H170" s="63">
        <v>62689898.352600001</v>
      </c>
      <c r="I170" s="63">
        <v>5872227.4455000004</v>
      </c>
      <c r="J170" s="63">
        <v>6762114.0950999996</v>
      </c>
      <c r="K170" s="63">
        <v>0</v>
      </c>
      <c r="L170" s="63">
        <f t="shared" si="44"/>
        <v>6762114.0950999996</v>
      </c>
      <c r="M170" s="63">
        <v>192749909.60510001</v>
      </c>
      <c r="N170" s="68">
        <f t="shared" si="38"/>
        <v>430788054.31559998</v>
      </c>
      <c r="O170" s="67"/>
      <c r="P170" s="189"/>
      <c r="Q170" s="71">
        <v>13</v>
      </c>
      <c r="R170" s="189"/>
      <c r="S170" s="63" t="s">
        <v>460</v>
      </c>
      <c r="T170" s="63">
        <v>27152933.474800002</v>
      </c>
      <c r="U170" s="63">
        <v>0</v>
      </c>
      <c r="V170" s="63">
        <v>124536122.2807</v>
      </c>
      <c r="W170" s="63">
        <v>58442279.393299997</v>
      </c>
      <c r="X170" s="63">
        <v>6294190.7275</v>
      </c>
      <c r="Y170" s="63">
        <v>6303940.0543999998</v>
      </c>
      <c r="Z170" s="63">
        <f t="shared" si="49"/>
        <v>3151970.0271999999</v>
      </c>
      <c r="AA170" s="63">
        <f t="shared" si="42"/>
        <v>3151970.0271999999</v>
      </c>
      <c r="AB170" s="63">
        <v>197359987.08590001</v>
      </c>
      <c r="AC170" s="68">
        <f t="shared" si="39"/>
        <v>416937482.98940003</v>
      </c>
    </row>
    <row r="171" spans="1:29" ht="24.9" customHeight="1">
      <c r="A171" s="187"/>
      <c r="B171" s="189"/>
      <c r="C171" s="59">
        <v>17</v>
      </c>
      <c r="D171" s="63" t="s">
        <v>461</v>
      </c>
      <c r="E171" s="63">
        <v>30017741.294</v>
      </c>
      <c r="F171" s="63">
        <v>0</v>
      </c>
      <c r="G171" s="63">
        <v>137675478.18939999</v>
      </c>
      <c r="H171" s="63">
        <v>64608312.950499997</v>
      </c>
      <c r="I171" s="63">
        <v>6429014.5537</v>
      </c>
      <c r="J171" s="63">
        <v>6969045.9730000002</v>
      </c>
      <c r="K171" s="63">
        <v>0</v>
      </c>
      <c r="L171" s="63">
        <f t="shared" si="44"/>
        <v>6969045.9730000002</v>
      </c>
      <c r="M171" s="63">
        <v>211341362.7888</v>
      </c>
      <c r="N171" s="68">
        <f t="shared" si="38"/>
        <v>457040955.74940002</v>
      </c>
      <c r="O171" s="67"/>
      <c r="P171" s="189"/>
      <c r="Q171" s="71">
        <v>14</v>
      </c>
      <c r="R171" s="189"/>
      <c r="S171" s="63" t="s">
        <v>462</v>
      </c>
      <c r="T171" s="63">
        <v>30065503.720400002</v>
      </c>
      <c r="U171" s="63">
        <v>0</v>
      </c>
      <c r="V171" s="63">
        <v>137894539.13850001</v>
      </c>
      <c r="W171" s="63">
        <v>64711113.816299997</v>
      </c>
      <c r="X171" s="63">
        <v>6503450.8633000003</v>
      </c>
      <c r="Y171" s="63">
        <v>6980134.7002999997</v>
      </c>
      <c r="Z171" s="63">
        <f t="shared" si="49"/>
        <v>3490067.3501499998</v>
      </c>
      <c r="AA171" s="63">
        <f t="shared" si="42"/>
        <v>3490067.3501499998</v>
      </c>
      <c r="AB171" s="63">
        <v>204347307.662</v>
      </c>
      <c r="AC171" s="68">
        <f t="shared" si="39"/>
        <v>447011982.55065</v>
      </c>
    </row>
    <row r="172" spans="1:29" ht="24.9" customHeight="1">
      <c r="A172" s="187"/>
      <c r="B172" s="189"/>
      <c r="C172" s="59">
        <v>18</v>
      </c>
      <c r="D172" s="63" t="s">
        <v>463</v>
      </c>
      <c r="E172" s="63">
        <v>16713893.0481</v>
      </c>
      <c r="F172" s="63">
        <v>0</v>
      </c>
      <c r="G172" s="63">
        <v>76657773.6567</v>
      </c>
      <c r="H172" s="63">
        <v>35973940.280699998</v>
      </c>
      <c r="I172" s="63">
        <v>4694334.3124000002</v>
      </c>
      <c r="J172" s="63">
        <v>3880368.2094999999</v>
      </c>
      <c r="K172" s="63">
        <v>0</v>
      </c>
      <c r="L172" s="63">
        <f t="shared" si="44"/>
        <v>3880368.2094999999</v>
      </c>
      <c r="M172" s="63">
        <v>153419356.29899999</v>
      </c>
      <c r="N172" s="68">
        <f t="shared" si="38"/>
        <v>291339665.8064</v>
      </c>
      <c r="O172" s="67"/>
      <c r="P172" s="189"/>
      <c r="Q172" s="71">
        <v>15</v>
      </c>
      <c r="R172" s="189"/>
      <c r="S172" s="63" t="s">
        <v>464</v>
      </c>
      <c r="T172" s="63">
        <v>35475425.060800001</v>
      </c>
      <c r="U172" s="63">
        <v>0</v>
      </c>
      <c r="V172" s="63">
        <v>162706982.56020001</v>
      </c>
      <c r="W172" s="63">
        <v>76355090.875499994</v>
      </c>
      <c r="X172" s="63">
        <v>6686990.4952999996</v>
      </c>
      <c r="Y172" s="63">
        <v>8236124.9549000002</v>
      </c>
      <c r="Z172" s="63">
        <f t="shared" si="49"/>
        <v>4118062.4774500001</v>
      </c>
      <c r="AA172" s="63">
        <f t="shared" si="42"/>
        <v>4118062.4774500001</v>
      </c>
      <c r="AB172" s="63">
        <v>210475805.29499999</v>
      </c>
      <c r="AC172" s="68">
        <f t="shared" si="39"/>
        <v>495818356.76424998</v>
      </c>
    </row>
    <row r="173" spans="1:29" ht="24.9" customHeight="1">
      <c r="A173" s="187"/>
      <c r="B173" s="189"/>
      <c r="C173" s="59">
        <v>19</v>
      </c>
      <c r="D173" s="63" t="s">
        <v>465</v>
      </c>
      <c r="E173" s="63">
        <v>22516864.945799999</v>
      </c>
      <c r="F173" s="63">
        <v>0</v>
      </c>
      <c r="G173" s="63">
        <v>103272931.7767</v>
      </c>
      <c r="H173" s="63">
        <v>48463894.829300001</v>
      </c>
      <c r="I173" s="63">
        <v>5247801.8865</v>
      </c>
      <c r="J173" s="63">
        <v>5227610.7466000002</v>
      </c>
      <c r="K173" s="63">
        <v>0</v>
      </c>
      <c r="L173" s="63">
        <f t="shared" si="44"/>
        <v>5227610.7466000002</v>
      </c>
      <c r="M173" s="63">
        <v>171899968.2608</v>
      </c>
      <c r="N173" s="68">
        <f t="shared" si="38"/>
        <v>356629072.44569999</v>
      </c>
      <c r="O173" s="67"/>
      <c r="P173" s="189"/>
      <c r="Q173" s="71">
        <v>16</v>
      </c>
      <c r="R173" s="189"/>
      <c r="S173" s="63" t="s">
        <v>466</v>
      </c>
      <c r="T173" s="63">
        <v>22467729.200100001</v>
      </c>
      <c r="U173" s="63">
        <v>0</v>
      </c>
      <c r="V173" s="63">
        <v>103047572.1392</v>
      </c>
      <c r="W173" s="63">
        <v>48358138.116599999</v>
      </c>
      <c r="X173" s="63">
        <v>6526981.8871999998</v>
      </c>
      <c r="Y173" s="63">
        <v>5216203.1836999999</v>
      </c>
      <c r="Z173" s="63">
        <f t="shared" si="49"/>
        <v>2608101.59185</v>
      </c>
      <c r="AA173" s="63">
        <f t="shared" si="42"/>
        <v>2608101.59185</v>
      </c>
      <c r="AB173" s="63">
        <v>205133022.565</v>
      </c>
      <c r="AC173" s="68">
        <f t="shared" si="39"/>
        <v>388141545.49994999</v>
      </c>
    </row>
    <row r="174" spans="1:29" ht="24.9" customHeight="1">
      <c r="A174" s="187"/>
      <c r="B174" s="189"/>
      <c r="C174" s="59">
        <v>20</v>
      </c>
      <c r="D174" s="63" t="s">
        <v>467</v>
      </c>
      <c r="E174" s="63">
        <v>26646269.601199999</v>
      </c>
      <c r="F174" s="63">
        <v>0</v>
      </c>
      <c r="G174" s="63">
        <v>122212323.48459999</v>
      </c>
      <c r="H174" s="63">
        <v>57351767.692699999</v>
      </c>
      <c r="I174" s="63">
        <v>5679965.2078999998</v>
      </c>
      <c r="J174" s="63">
        <v>6186310.8233000003</v>
      </c>
      <c r="K174" s="63">
        <v>0</v>
      </c>
      <c r="L174" s="63">
        <f t="shared" si="44"/>
        <v>6186310.8233000003</v>
      </c>
      <c r="M174" s="63">
        <v>186330158.97400001</v>
      </c>
      <c r="N174" s="68">
        <f t="shared" si="38"/>
        <v>404406795.78369999</v>
      </c>
      <c r="O174" s="67"/>
      <c r="P174" s="189"/>
      <c r="Q174" s="71">
        <v>17</v>
      </c>
      <c r="R174" s="189"/>
      <c r="S174" s="63" t="s">
        <v>468</v>
      </c>
      <c r="T174" s="63">
        <v>30495468.7707</v>
      </c>
      <c r="U174" s="63">
        <v>0</v>
      </c>
      <c r="V174" s="63">
        <v>139866561.06130001</v>
      </c>
      <c r="W174" s="63">
        <v>65636543.756300002</v>
      </c>
      <c r="X174" s="63">
        <v>7039131.8556000004</v>
      </c>
      <c r="Y174" s="63">
        <v>7079957.2076000003</v>
      </c>
      <c r="Z174" s="63">
        <f t="shared" si="49"/>
        <v>3539978.6038000002</v>
      </c>
      <c r="AA174" s="63">
        <f t="shared" si="42"/>
        <v>3539978.6038000002</v>
      </c>
      <c r="AB174" s="63">
        <v>222234015.0623</v>
      </c>
      <c r="AC174" s="68">
        <f t="shared" si="39"/>
        <v>468811699.11000001</v>
      </c>
    </row>
    <row r="175" spans="1:29" ht="24.9" customHeight="1">
      <c r="A175" s="187"/>
      <c r="B175" s="189"/>
      <c r="C175" s="59">
        <v>21</v>
      </c>
      <c r="D175" s="63" t="s">
        <v>469</v>
      </c>
      <c r="E175" s="63">
        <v>38803335.840400003</v>
      </c>
      <c r="F175" s="63">
        <v>0</v>
      </c>
      <c r="G175" s="63">
        <v>177970346.43099999</v>
      </c>
      <c r="H175" s="63">
        <v>83517878.342099994</v>
      </c>
      <c r="I175" s="63">
        <v>10167940.042400001</v>
      </c>
      <c r="J175" s="63">
        <v>9008746.8183999993</v>
      </c>
      <c r="K175" s="63">
        <v>0</v>
      </c>
      <c r="L175" s="63">
        <f t="shared" si="44"/>
        <v>9008746.8183999993</v>
      </c>
      <c r="M175" s="63">
        <v>336186311.87650001</v>
      </c>
      <c r="N175" s="68">
        <f t="shared" si="38"/>
        <v>655654559.35080004</v>
      </c>
      <c r="O175" s="67"/>
      <c r="P175" s="189"/>
      <c r="Q175" s="71">
        <v>18</v>
      </c>
      <c r="R175" s="189"/>
      <c r="S175" s="63" t="s">
        <v>470</v>
      </c>
      <c r="T175" s="63">
        <v>20599033.936299998</v>
      </c>
      <c r="U175" s="63">
        <v>0</v>
      </c>
      <c r="V175" s="63">
        <v>94476856.8574</v>
      </c>
      <c r="W175" s="63">
        <v>44336075.056299999</v>
      </c>
      <c r="X175" s="63">
        <v>5375998.1689999998</v>
      </c>
      <c r="Y175" s="63">
        <v>4782358.9754999997</v>
      </c>
      <c r="Z175" s="63">
        <f t="shared" si="49"/>
        <v>2391179.4877499999</v>
      </c>
      <c r="AA175" s="63">
        <f t="shared" si="42"/>
        <v>2391179.4877499999</v>
      </c>
      <c r="AB175" s="63">
        <v>166700990.65380001</v>
      </c>
      <c r="AC175" s="68">
        <f t="shared" si="39"/>
        <v>333880134.16055</v>
      </c>
    </row>
    <row r="176" spans="1:29" ht="24.9" customHeight="1">
      <c r="A176" s="187"/>
      <c r="B176" s="189"/>
      <c r="C176" s="59">
        <v>22</v>
      </c>
      <c r="D176" s="63" t="s">
        <v>471</v>
      </c>
      <c r="E176" s="63">
        <v>24231096.0359</v>
      </c>
      <c r="F176" s="63">
        <v>0</v>
      </c>
      <c r="G176" s="63">
        <v>111135201.71709999</v>
      </c>
      <c r="H176" s="63">
        <v>52153498.842200004</v>
      </c>
      <c r="I176" s="63">
        <v>5552116.0581999999</v>
      </c>
      <c r="J176" s="63">
        <v>5625593.8979000002</v>
      </c>
      <c r="K176" s="63">
        <v>0</v>
      </c>
      <c r="L176" s="63">
        <f t="shared" si="44"/>
        <v>5625593.8979000002</v>
      </c>
      <c r="M176" s="63">
        <v>182061199.71340001</v>
      </c>
      <c r="N176" s="68">
        <f t="shared" si="38"/>
        <v>380758706.2647</v>
      </c>
      <c r="O176" s="67"/>
      <c r="P176" s="189"/>
      <c r="Q176" s="71">
        <v>19</v>
      </c>
      <c r="R176" s="189"/>
      <c r="S176" s="63" t="s">
        <v>472</v>
      </c>
      <c r="T176" s="63">
        <v>23707115.5449</v>
      </c>
      <c r="U176" s="63">
        <v>0</v>
      </c>
      <c r="V176" s="63">
        <v>108731980.76970001</v>
      </c>
      <c r="W176" s="63">
        <v>51025715.934900001</v>
      </c>
      <c r="X176" s="63">
        <v>6016774.1994000003</v>
      </c>
      <c r="Y176" s="63">
        <v>5503944.3673999999</v>
      </c>
      <c r="Z176" s="63">
        <f t="shared" si="49"/>
        <v>2751972.1836999999</v>
      </c>
      <c r="AA176" s="63">
        <f t="shared" si="42"/>
        <v>2751972.1836999999</v>
      </c>
      <c r="AB176" s="63">
        <v>188096883.9743</v>
      </c>
      <c r="AC176" s="68">
        <f t="shared" si="39"/>
        <v>380330442.60689998</v>
      </c>
    </row>
    <row r="177" spans="1:30" ht="24.9" customHeight="1">
      <c r="A177" s="187"/>
      <c r="B177" s="189"/>
      <c r="C177" s="59">
        <v>23</v>
      </c>
      <c r="D177" s="63" t="s">
        <v>473</v>
      </c>
      <c r="E177" s="63">
        <v>22564463.7533</v>
      </c>
      <c r="F177" s="63">
        <v>0</v>
      </c>
      <c r="G177" s="63">
        <v>103491242.2924</v>
      </c>
      <c r="H177" s="63">
        <v>48566343.531800002</v>
      </c>
      <c r="I177" s="63">
        <v>5402430.9658000004</v>
      </c>
      <c r="J177" s="63">
        <v>5238661.4874</v>
      </c>
      <c r="K177" s="63">
        <v>0</v>
      </c>
      <c r="L177" s="63">
        <f t="shared" si="44"/>
        <v>5238661.4874</v>
      </c>
      <c r="M177" s="63">
        <v>177063125.32260001</v>
      </c>
      <c r="N177" s="68">
        <f t="shared" si="38"/>
        <v>362326267.35329998</v>
      </c>
      <c r="O177" s="67"/>
      <c r="P177" s="189"/>
      <c r="Q177" s="71">
        <v>20</v>
      </c>
      <c r="R177" s="189"/>
      <c r="S177" s="63" t="s">
        <v>474</v>
      </c>
      <c r="T177" s="63">
        <v>27343502.739599999</v>
      </c>
      <c r="U177" s="63">
        <v>0</v>
      </c>
      <c r="V177" s="63">
        <v>125410162.54970001</v>
      </c>
      <c r="W177" s="63">
        <v>58852448.785599999</v>
      </c>
      <c r="X177" s="63">
        <v>6297439.6332999999</v>
      </c>
      <c r="Y177" s="63">
        <v>6348183.4222999997</v>
      </c>
      <c r="Z177" s="63">
        <f t="shared" si="49"/>
        <v>3174091.7111499999</v>
      </c>
      <c r="AA177" s="63">
        <f t="shared" si="42"/>
        <v>3174091.7111499999</v>
      </c>
      <c r="AB177" s="63">
        <v>197468469.984</v>
      </c>
      <c r="AC177" s="68">
        <f t="shared" si="39"/>
        <v>418546115.40335</v>
      </c>
    </row>
    <row r="178" spans="1:30" ht="24.9" customHeight="1">
      <c r="A178" s="187"/>
      <c r="B178" s="189"/>
      <c r="C178" s="59">
        <v>24</v>
      </c>
      <c r="D178" s="63" t="s">
        <v>475</v>
      </c>
      <c r="E178" s="63">
        <v>22025056.040800001</v>
      </c>
      <c r="F178" s="63">
        <v>0</v>
      </c>
      <c r="G178" s="63">
        <v>101017264.8521</v>
      </c>
      <c r="H178" s="63">
        <v>47405356.035800003</v>
      </c>
      <c r="I178" s="63">
        <v>5322350.1476999996</v>
      </c>
      <c r="J178" s="63">
        <v>5113430.3079000004</v>
      </c>
      <c r="K178" s="63">
        <v>0</v>
      </c>
      <c r="L178" s="63">
        <f t="shared" si="44"/>
        <v>5113430.3079000004</v>
      </c>
      <c r="M178" s="63">
        <v>174389179.1067</v>
      </c>
      <c r="N178" s="68">
        <f t="shared" si="38"/>
        <v>355272636.491</v>
      </c>
      <c r="O178" s="67"/>
      <c r="P178" s="189"/>
      <c r="Q178" s="71">
        <v>21</v>
      </c>
      <c r="R178" s="189"/>
      <c r="S178" s="63" t="s">
        <v>476</v>
      </c>
      <c r="T178" s="63">
        <v>25722867.064599998</v>
      </c>
      <c r="U178" s="63">
        <v>0</v>
      </c>
      <c r="V178" s="63">
        <v>117977165.1982</v>
      </c>
      <c r="W178" s="63">
        <v>55364293.702699997</v>
      </c>
      <c r="X178" s="63">
        <v>6228270.9007000001</v>
      </c>
      <c r="Y178" s="63">
        <v>5971929.7789000003</v>
      </c>
      <c r="Z178" s="63">
        <f t="shared" si="49"/>
        <v>2985964.8894500001</v>
      </c>
      <c r="AA178" s="63">
        <f t="shared" si="42"/>
        <v>2985964.8894500001</v>
      </c>
      <c r="AB178" s="63">
        <v>195158884.8062</v>
      </c>
      <c r="AC178" s="68">
        <f t="shared" si="39"/>
        <v>403437446.56185001</v>
      </c>
    </row>
    <row r="179" spans="1:30" ht="24.9" customHeight="1">
      <c r="A179" s="187"/>
      <c r="B179" s="189"/>
      <c r="C179" s="59">
        <v>25</v>
      </c>
      <c r="D179" s="63" t="s">
        <v>477</v>
      </c>
      <c r="E179" s="63">
        <v>25189369.364799999</v>
      </c>
      <c r="F179" s="63">
        <v>0</v>
      </c>
      <c r="G179" s="63">
        <v>115530293.8558</v>
      </c>
      <c r="H179" s="63">
        <v>54216026.549199998</v>
      </c>
      <c r="I179" s="63">
        <v>6819907.3551000003</v>
      </c>
      <c r="J179" s="63">
        <v>5848070.6930999998</v>
      </c>
      <c r="K179" s="63">
        <v>0</v>
      </c>
      <c r="L179" s="63">
        <f t="shared" si="44"/>
        <v>5848070.6930999998</v>
      </c>
      <c r="M179" s="63">
        <v>224393506.2534</v>
      </c>
      <c r="N179" s="68">
        <f t="shared" si="38"/>
        <v>431997174.07139999</v>
      </c>
      <c r="O179" s="67"/>
      <c r="P179" s="189"/>
      <c r="Q179" s="71">
        <v>22</v>
      </c>
      <c r="R179" s="189"/>
      <c r="S179" s="63" t="s">
        <v>478</v>
      </c>
      <c r="T179" s="63">
        <v>30408370.082199998</v>
      </c>
      <c r="U179" s="63">
        <v>0</v>
      </c>
      <c r="V179" s="63">
        <v>139467085.51530001</v>
      </c>
      <c r="W179" s="63">
        <v>65449077.975000001</v>
      </c>
      <c r="X179" s="63">
        <v>6926915.1218999997</v>
      </c>
      <c r="Y179" s="63">
        <v>7059736.0072999997</v>
      </c>
      <c r="Z179" s="63">
        <f t="shared" si="49"/>
        <v>3529868.0036499999</v>
      </c>
      <c r="AA179" s="63">
        <f t="shared" si="42"/>
        <v>3529868.0036499999</v>
      </c>
      <c r="AB179" s="63">
        <v>218487031.4851</v>
      </c>
      <c r="AC179" s="68">
        <f t="shared" si="39"/>
        <v>464268348.18314999</v>
      </c>
    </row>
    <row r="180" spans="1:30" ht="24.9" customHeight="1">
      <c r="A180" s="187"/>
      <c r="B180" s="189"/>
      <c r="C180" s="59">
        <v>26</v>
      </c>
      <c r="D180" s="63" t="s">
        <v>479</v>
      </c>
      <c r="E180" s="63">
        <v>21895834.982999999</v>
      </c>
      <c r="F180" s="63">
        <v>0</v>
      </c>
      <c r="G180" s="63">
        <v>100424596.3118</v>
      </c>
      <c r="H180" s="63">
        <v>47127228.695799999</v>
      </c>
      <c r="I180" s="63">
        <v>5204024.0586000001</v>
      </c>
      <c r="J180" s="63">
        <v>5083429.7998000002</v>
      </c>
      <c r="K180" s="63">
        <v>0</v>
      </c>
      <c r="L180" s="63">
        <f t="shared" si="44"/>
        <v>5083429.7998000002</v>
      </c>
      <c r="M180" s="63">
        <v>170438200.5147</v>
      </c>
      <c r="N180" s="68">
        <f t="shared" si="38"/>
        <v>350173314.36369997</v>
      </c>
      <c r="O180" s="67"/>
      <c r="P180" s="189"/>
      <c r="Q180" s="71">
        <v>23</v>
      </c>
      <c r="R180" s="189"/>
      <c r="S180" s="63" t="s">
        <v>480</v>
      </c>
      <c r="T180" s="63">
        <v>22238404.6149</v>
      </c>
      <c r="U180" s="63">
        <v>0</v>
      </c>
      <c r="V180" s="63">
        <v>101995781.7456</v>
      </c>
      <c r="W180" s="63">
        <v>47864554.191600002</v>
      </c>
      <c r="X180" s="63">
        <v>6705306.79</v>
      </c>
      <c r="Y180" s="63">
        <v>5162962.2165000001</v>
      </c>
      <c r="Z180" s="63">
        <f t="shared" si="49"/>
        <v>2581481.10825</v>
      </c>
      <c r="AA180" s="63">
        <f t="shared" si="42"/>
        <v>2581481.10825</v>
      </c>
      <c r="AB180" s="63">
        <v>211087397.28560001</v>
      </c>
      <c r="AC180" s="68">
        <f t="shared" si="39"/>
        <v>392472925.73594999</v>
      </c>
    </row>
    <row r="181" spans="1:30" ht="24.9" customHeight="1">
      <c r="A181" s="187"/>
      <c r="B181" s="190"/>
      <c r="C181" s="59">
        <v>27</v>
      </c>
      <c r="D181" s="63" t="s">
        <v>481</v>
      </c>
      <c r="E181" s="63">
        <v>21236021.718400002</v>
      </c>
      <c r="F181" s="63">
        <v>-1E-4</v>
      </c>
      <c r="G181" s="63">
        <v>97398382.385800004</v>
      </c>
      <c r="H181" s="63">
        <v>45707087.803999998</v>
      </c>
      <c r="I181" s="63">
        <v>5233664.4379000003</v>
      </c>
      <c r="J181" s="63">
        <v>4930244.7571999999</v>
      </c>
      <c r="K181" s="63">
        <v>0</v>
      </c>
      <c r="L181" s="63">
        <f t="shared" si="44"/>
        <v>4930244.7571999999</v>
      </c>
      <c r="M181" s="63">
        <v>171427910.43259999</v>
      </c>
      <c r="N181" s="68">
        <f t="shared" si="38"/>
        <v>345933311.53579998</v>
      </c>
      <c r="O181" s="67"/>
      <c r="P181" s="189"/>
      <c r="Q181" s="71">
        <v>24</v>
      </c>
      <c r="R181" s="189"/>
      <c r="S181" s="63" t="s">
        <v>482</v>
      </c>
      <c r="T181" s="63">
        <v>18098531.512899999</v>
      </c>
      <c r="U181" s="63">
        <v>0</v>
      </c>
      <c r="V181" s="63">
        <v>83008376.818299994</v>
      </c>
      <c r="W181" s="63">
        <v>38954149.696900003</v>
      </c>
      <c r="X181" s="63">
        <v>5139310.6767999995</v>
      </c>
      <c r="Y181" s="63">
        <v>4201831.7407999998</v>
      </c>
      <c r="Z181" s="63">
        <f t="shared" si="49"/>
        <v>2100915.8703999999</v>
      </c>
      <c r="AA181" s="63">
        <f t="shared" si="42"/>
        <v>2100915.8703999999</v>
      </c>
      <c r="AB181" s="63">
        <v>158797854.30779999</v>
      </c>
      <c r="AC181" s="68">
        <f t="shared" si="39"/>
        <v>306099138.88309997</v>
      </c>
    </row>
    <row r="182" spans="1:30" ht="24.9" customHeight="1">
      <c r="A182" s="59"/>
      <c r="B182" s="180" t="s">
        <v>483</v>
      </c>
      <c r="C182" s="181"/>
      <c r="D182" s="64"/>
      <c r="E182" s="64">
        <f>SUM(E155:E181)</f>
        <v>656065965.76600003</v>
      </c>
      <c r="F182" s="64">
        <f t="shared" ref="F182:N182" si="50">SUM(F155:F181)</f>
        <v>-1E-4</v>
      </c>
      <c r="G182" s="64">
        <f t="shared" si="50"/>
        <v>3009027050.9028001</v>
      </c>
      <c r="H182" s="64">
        <f t="shared" si="50"/>
        <v>1412075439.5617001</v>
      </c>
      <c r="I182" s="64">
        <f t="shared" si="50"/>
        <v>157655102.8096</v>
      </c>
      <c r="J182" s="64">
        <f t="shared" si="50"/>
        <v>152315053.6873</v>
      </c>
      <c r="K182" s="64">
        <f t="shared" si="50"/>
        <v>0</v>
      </c>
      <c r="L182" s="64">
        <f t="shared" si="50"/>
        <v>152315053.6873</v>
      </c>
      <c r="M182" s="64">
        <f t="shared" si="50"/>
        <v>5174361700.0811005</v>
      </c>
      <c r="N182" s="64">
        <f t="shared" si="50"/>
        <v>10561500312.808399</v>
      </c>
      <c r="O182" s="67"/>
      <c r="P182" s="190"/>
      <c r="Q182" s="71">
        <v>25</v>
      </c>
      <c r="R182" s="190"/>
      <c r="S182" s="63" t="s">
        <v>484</v>
      </c>
      <c r="T182" s="63">
        <v>20174264.691599999</v>
      </c>
      <c r="U182" s="63">
        <v>1E-4</v>
      </c>
      <c r="V182" s="63">
        <v>92528665.342999995</v>
      </c>
      <c r="W182" s="63">
        <v>43421828.244199999</v>
      </c>
      <c r="X182" s="63">
        <v>5118581.2455000002</v>
      </c>
      <c r="Y182" s="63">
        <v>4683742.7483999999</v>
      </c>
      <c r="Z182" s="63">
        <f t="shared" si="49"/>
        <v>2341871.3742</v>
      </c>
      <c r="AA182" s="63">
        <f t="shared" si="42"/>
        <v>2341871.3742</v>
      </c>
      <c r="AB182" s="63">
        <v>158105686.25170001</v>
      </c>
      <c r="AC182" s="68">
        <f t="shared" si="39"/>
        <v>321690897.15030003</v>
      </c>
    </row>
    <row r="183" spans="1:30" ht="24.9" customHeight="1">
      <c r="A183" s="187">
        <v>9</v>
      </c>
      <c r="B183" s="188" t="s">
        <v>485</v>
      </c>
      <c r="C183" s="59">
        <v>1</v>
      </c>
      <c r="D183" s="63" t="s">
        <v>486</v>
      </c>
      <c r="E183" s="63">
        <v>22513003.4912</v>
      </c>
      <c r="F183" s="63">
        <v>0</v>
      </c>
      <c r="G183" s="63">
        <v>103255221.32969999</v>
      </c>
      <c r="H183" s="63">
        <v>48455583.6752</v>
      </c>
      <c r="I183" s="63">
        <v>5886852.5412999997</v>
      </c>
      <c r="J183" s="63">
        <v>5226714.2549000001</v>
      </c>
      <c r="K183" s="63">
        <f t="shared" ref="K183:K200" si="51">J183/2</f>
        <v>2613357.12745</v>
      </c>
      <c r="L183" s="63">
        <f t="shared" ref="L183:L200" si="52">J183-K183</f>
        <v>2613357.12745</v>
      </c>
      <c r="M183" s="63">
        <v>177697073.49860001</v>
      </c>
      <c r="N183" s="68">
        <f t="shared" si="38"/>
        <v>360421091.66345</v>
      </c>
      <c r="O183" s="67"/>
      <c r="P183" s="59"/>
      <c r="Q183" s="180" t="s">
        <v>487</v>
      </c>
      <c r="R183" s="182"/>
      <c r="S183" s="64"/>
      <c r="T183" s="64">
        <f>SUM(T158:T182)</f>
        <v>616317476.27600002</v>
      </c>
      <c r="U183" s="63">
        <v>0</v>
      </c>
      <c r="V183" s="64">
        <f>SUM(V158:V182)</f>
        <v>2826721785.3513999</v>
      </c>
      <c r="W183" s="64">
        <f>SUM(W158:W182)</f>
        <v>1326523271.4913001</v>
      </c>
      <c r="X183" s="64">
        <f t="shared" ref="X183" si="53">SUM(X158:X182)</f>
        <v>150396977.55829999</v>
      </c>
      <c r="Y183" s="64">
        <f t="shared" ref="Y183:AC183" si="54">SUM(Y158:Y182)</f>
        <v>143086875.9932</v>
      </c>
      <c r="Z183" s="64">
        <f t="shared" si="54"/>
        <v>71543437.996600002</v>
      </c>
      <c r="AA183" s="64">
        <f t="shared" si="42"/>
        <v>71543437.996600002</v>
      </c>
      <c r="AB183" s="64">
        <f t="shared" si="54"/>
        <v>4701674903.7439003</v>
      </c>
      <c r="AC183" s="64">
        <f t="shared" si="54"/>
        <v>9693177852.4176006</v>
      </c>
      <c r="AD183" s="77"/>
    </row>
    <row r="184" spans="1:30" ht="24.9" customHeight="1">
      <c r="A184" s="187"/>
      <c r="B184" s="189"/>
      <c r="C184" s="59">
        <v>2</v>
      </c>
      <c r="D184" s="63" t="s">
        <v>488</v>
      </c>
      <c r="E184" s="63">
        <v>28298572.273200002</v>
      </c>
      <c r="F184" s="63">
        <v>0</v>
      </c>
      <c r="G184" s="63">
        <v>129790560.5768</v>
      </c>
      <c r="H184" s="63">
        <v>60908080.843800001</v>
      </c>
      <c r="I184" s="63">
        <v>5961283.0884999996</v>
      </c>
      <c r="J184" s="63">
        <v>6569916.4107999997</v>
      </c>
      <c r="K184" s="63">
        <f t="shared" si="51"/>
        <v>3284958.2053999999</v>
      </c>
      <c r="L184" s="63">
        <f t="shared" si="52"/>
        <v>3284958.2053999999</v>
      </c>
      <c r="M184" s="63">
        <v>180182353.8048</v>
      </c>
      <c r="N184" s="68">
        <f t="shared" si="38"/>
        <v>408425808.79250002</v>
      </c>
      <c r="O184" s="67"/>
      <c r="P184" s="188">
        <v>27</v>
      </c>
      <c r="Q184" s="71">
        <v>1</v>
      </c>
      <c r="R184" s="188" t="s">
        <v>114</v>
      </c>
      <c r="S184" s="63" t="s">
        <v>489</v>
      </c>
      <c r="T184" s="63">
        <v>22649944.533</v>
      </c>
      <c r="U184" s="63">
        <v>0</v>
      </c>
      <c r="V184" s="63">
        <v>103883297.3478</v>
      </c>
      <c r="W184" s="63">
        <v>48750327.0273</v>
      </c>
      <c r="X184" s="63">
        <v>8398438.0332999993</v>
      </c>
      <c r="Y184" s="63">
        <v>5258507.0672000004</v>
      </c>
      <c r="Z184" s="63">
        <v>0</v>
      </c>
      <c r="AA184" s="63">
        <f t="shared" si="42"/>
        <v>5258507.0672000004</v>
      </c>
      <c r="AB184" s="63">
        <v>205460099.35100001</v>
      </c>
      <c r="AC184" s="68">
        <f t="shared" si="39"/>
        <v>394400613.35960001</v>
      </c>
    </row>
    <row r="185" spans="1:30" ht="24.9" customHeight="1">
      <c r="A185" s="187"/>
      <c r="B185" s="189"/>
      <c r="C185" s="59">
        <v>3</v>
      </c>
      <c r="D185" s="63" t="s">
        <v>490</v>
      </c>
      <c r="E185" s="63">
        <v>27090066.7333</v>
      </c>
      <c r="F185" s="63">
        <v>0</v>
      </c>
      <c r="G185" s="63">
        <v>124247785.8397</v>
      </c>
      <c r="H185" s="63">
        <v>58306968.942500003</v>
      </c>
      <c r="I185" s="63">
        <v>7377029.0822999999</v>
      </c>
      <c r="J185" s="63">
        <v>6289344.6454999996</v>
      </c>
      <c r="K185" s="63">
        <f t="shared" si="51"/>
        <v>3144672.3227499998</v>
      </c>
      <c r="L185" s="63">
        <f t="shared" si="52"/>
        <v>3144672.3227499998</v>
      </c>
      <c r="M185" s="63">
        <v>227454955.80070001</v>
      </c>
      <c r="N185" s="68">
        <f t="shared" si="38"/>
        <v>447621478.72125</v>
      </c>
      <c r="O185" s="67"/>
      <c r="P185" s="189"/>
      <c r="Q185" s="71">
        <v>2</v>
      </c>
      <c r="R185" s="189"/>
      <c r="S185" s="63" t="s">
        <v>491</v>
      </c>
      <c r="T185" s="63">
        <v>23382602.041099999</v>
      </c>
      <c r="U185" s="63">
        <v>0</v>
      </c>
      <c r="V185" s="63">
        <v>107243609.2306</v>
      </c>
      <c r="W185" s="63">
        <v>50327253.322300002</v>
      </c>
      <c r="X185" s="63">
        <v>8974636.1762000006</v>
      </c>
      <c r="Y185" s="63">
        <v>5428603.9378000004</v>
      </c>
      <c r="Z185" s="63">
        <v>0</v>
      </c>
      <c r="AA185" s="63">
        <f t="shared" si="42"/>
        <v>5428603.9378000004</v>
      </c>
      <c r="AB185" s="63">
        <v>224699698.54539999</v>
      </c>
      <c r="AC185" s="68">
        <f t="shared" si="39"/>
        <v>420056403.25340003</v>
      </c>
    </row>
    <row r="186" spans="1:30" ht="24.9" customHeight="1">
      <c r="A186" s="187"/>
      <c r="B186" s="189"/>
      <c r="C186" s="59">
        <v>4</v>
      </c>
      <c r="D186" s="63" t="s">
        <v>492</v>
      </c>
      <c r="E186" s="63">
        <v>17478985.4243</v>
      </c>
      <c r="F186" s="63">
        <v>0</v>
      </c>
      <c r="G186" s="63">
        <v>80166847.098399997</v>
      </c>
      <c r="H186" s="63">
        <v>37620677.361699998</v>
      </c>
      <c r="I186" s="63">
        <v>4563547.3331000004</v>
      </c>
      <c r="J186" s="63">
        <v>4057995.2966</v>
      </c>
      <c r="K186" s="63">
        <f t="shared" si="51"/>
        <v>2028997.6483</v>
      </c>
      <c r="L186" s="63">
        <f t="shared" si="52"/>
        <v>2028997.6483</v>
      </c>
      <c r="M186" s="63">
        <v>133511124.3959</v>
      </c>
      <c r="N186" s="68">
        <f t="shared" si="38"/>
        <v>275370179.26169997</v>
      </c>
      <c r="O186" s="67"/>
      <c r="P186" s="189"/>
      <c r="Q186" s="71">
        <v>3</v>
      </c>
      <c r="R186" s="189"/>
      <c r="S186" s="63" t="s">
        <v>493</v>
      </c>
      <c r="T186" s="63">
        <v>35939833.406900004</v>
      </c>
      <c r="U186" s="63">
        <v>0</v>
      </c>
      <c r="V186" s="63">
        <v>164836977.6354</v>
      </c>
      <c r="W186" s="63">
        <v>77354654.415900007</v>
      </c>
      <c r="X186" s="63">
        <v>12226920.315099999</v>
      </c>
      <c r="Y186" s="63">
        <v>8343943.9638</v>
      </c>
      <c r="Z186" s="63">
        <v>0</v>
      </c>
      <c r="AA186" s="63">
        <f t="shared" si="42"/>
        <v>8343943.9638</v>
      </c>
      <c r="AB186" s="63">
        <v>333295403.10729998</v>
      </c>
      <c r="AC186" s="68">
        <f t="shared" si="39"/>
        <v>631997732.84440005</v>
      </c>
    </row>
    <row r="187" spans="1:30" ht="24.9" customHeight="1">
      <c r="A187" s="187"/>
      <c r="B187" s="189"/>
      <c r="C187" s="59">
        <v>5</v>
      </c>
      <c r="D187" s="63" t="s">
        <v>494</v>
      </c>
      <c r="E187" s="63">
        <v>20879899.460099999</v>
      </c>
      <c r="F187" s="63">
        <v>0</v>
      </c>
      <c r="G187" s="63">
        <v>95765038.233999997</v>
      </c>
      <c r="H187" s="63">
        <v>44940592.480999999</v>
      </c>
      <c r="I187" s="63">
        <v>5428003.4614000004</v>
      </c>
      <c r="J187" s="63">
        <v>4847565.9051999999</v>
      </c>
      <c r="K187" s="63">
        <f t="shared" si="51"/>
        <v>2423782.9526</v>
      </c>
      <c r="L187" s="63">
        <f t="shared" si="52"/>
        <v>2423782.9526</v>
      </c>
      <c r="M187" s="63">
        <v>162375829.4161</v>
      </c>
      <c r="N187" s="68">
        <f t="shared" si="38"/>
        <v>331813146.00520003</v>
      </c>
      <c r="O187" s="67"/>
      <c r="P187" s="189"/>
      <c r="Q187" s="71">
        <v>4</v>
      </c>
      <c r="R187" s="189"/>
      <c r="S187" s="63" t="s">
        <v>495</v>
      </c>
      <c r="T187" s="63">
        <v>23630742.1723</v>
      </c>
      <c r="U187" s="63">
        <v>0</v>
      </c>
      <c r="V187" s="63">
        <v>108381696.5669</v>
      </c>
      <c r="W187" s="63">
        <v>50861334.6545</v>
      </c>
      <c r="X187" s="63">
        <v>8168860.4652000004</v>
      </c>
      <c r="Y187" s="63">
        <v>5486213.2017999999</v>
      </c>
      <c r="Z187" s="63">
        <v>0</v>
      </c>
      <c r="AA187" s="63">
        <f t="shared" si="42"/>
        <v>5486213.2017999999</v>
      </c>
      <c r="AB187" s="63">
        <v>197794367.6081</v>
      </c>
      <c r="AC187" s="68">
        <f t="shared" si="39"/>
        <v>394323214.6688</v>
      </c>
    </row>
    <row r="188" spans="1:30" ht="24.9" customHeight="1">
      <c r="A188" s="187"/>
      <c r="B188" s="189"/>
      <c r="C188" s="59">
        <v>6</v>
      </c>
      <c r="D188" s="63" t="s">
        <v>496</v>
      </c>
      <c r="E188" s="63">
        <v>24020775.586100001</v>
      </c>
      <c r="F188" s="63">
        <v>0</v>
      </c>
      <c r="G188" s="63">
        <v>110170573.22579999</v>
      </c>
      <c r="H188" s="63">
        <v>51700818.232199997</v>
      </c>
      <c r="I188" s="63">
        <v>6173850.9870999996</v>
      </c>
      <c r="J188" s="63">
        <v>5576765.0114000002</v>
      </c>
      <c r="K188" s="63">
        <f t="shared" si="51"/>
        <v>2788382.5057000001</v>
      </c>
      <c r="L188" s="63">
        <f t="shared" si="52"/>
        <v>2788382.5057000001</v>
      </c>
      <c r="M188" s="63">
        <v>187280122.54879999</v>
      </c>
      <c r="N188" s="68">
        <f t="shared" si="38"/>
        <v>382134523.08569998</v>
      </c>
      <c r="O188" s="67"/>
      <c r="P188" s="189"/>
      <c r="Q188" s="71">
        <v>5</v>
      </c>
      <c r="R188" s="189"/>
      <c r="S188" s="63" t="s">
        <v>497</v>
      </c>
      <c r="T188" s="63">
        <v>21177366.953499999</v>
      </c>
      <c r="U188" s="63">
        <v>0</v>
      </c>
      <c r="V188" s="63">
        <v>97129364.050500005</v>
      </c>
      <c r="W188" s="63">
        <v>45580842.948799998</v>
      </c>
      <c r="X188" s="63">
        <v>8016114.8095000004</v>
      </c>
      <c r="Y188" s="63">
        <v>4916627.2186000003</v>
      </c>
      <c r="Z188" s="63">
        <v>0</v>
      </c>
      <c r="AA188" s="63">
        <f t="shared" si="42"/>
        <v>4916627.2186000003</v>
      </c>
      <c r="AB188" s="63">
        <v>192694099.18290001</v>
      </c>
      <c r="AC188" s="68">
        <f t="shared" si="39"/>
        <v>369514415.1638</v>
      </c>
    </row>
    <row r="189" spans="1:30" ht="24.9" customHeight="1">
      <c r="A189" s="187"/>
      <c r="B189" s="189"/>
      <c r="C189" s="59">
        <v>7</v>
      </c>
      <c r="D189" s="63" t="s">
        <v>498</v>
      </c>
      <c r="E189" s="63">
        <v>27538552.5836</v>
      </c>
      <c r="F189" s="63">
        <v>0</v>
      </c>
      <c r="G189" s="63">
        <v>126304752.86130001</v>
      </c>
      <c r="H189" s="63">
        <v>59272261.896700002</v>
      </c>
      <c r="I189" s="63">
        <v>6373470.3481999999</v>
      </c>
      <c r="J189" s="63">
        <v>6393467.0202000001</v>
      </c>
      <c r="K189" s="63">
        <f t="shared" si="51"/>
        <v>3196733.5101000001</v>
      </c>
      <c r="L189" s="63">
        <f t="shared" si="52"/>
        <v>3196733.5101000001</v>
      </c>
      <c r="M189" s="63">
        <v>193945531.9165</v>
      </c>
      <c r="N189" s="68">
        <f t="shared" si="38"/>
        <v>416631303.1164</v>
      </c>
      <c r="O189" s="67"/>
      <c r="P189" s="189"/>
      <c r="Q189" s="71">
        <v>6</v>
      </c>
      <c r="R189" s="189"/>
      <c r="S189" s="63" t="s">
        <v>499</v>
      </c>
      <c r="T189" s="63">
        <v>16109089.1786</v>
      </c>
      <c r="U189" s="63">
        <v>0</v>
      </c>
      <c r="V189" s="63">
        <v>73883858.687099993</v>
      </c>
      <c r="W189" s="63">
        <v>34672198.178099997</v>
      </c>
      <c r="X189" s="63">
        <v>6677777.5264999997</v>
      </c>
      <c r="Y189" s="63">
        <v>3739954.3813</v>
      </c>
      <c r="Z189" s="63">
        <v>0</v>
      </c>
      <c r="AA189" s="63">
        <f t="shared" si="42"/>
        <v>3739954.3813</v>
      </c>
      <c r="AB189" s="63">
        <v>148006220.1496</v>
      </c>
      <c r="AC189" s="68">
        <f t="shared" si="39"/>
        <v>283089098.10119998</v>
      </c>
    </row>
    <row r="190" spans="1:30" ht="24.9" customHeight="1">
      <c r="A190" s="187"/>
      <c r="B190" s="189"/>
      <c r="C190" s="59">
        <v>8</v>
      </c>
      <c r="D190" s="63" t="s">
        <v>500</v>
      </c>
      <c r="E190" s="63">
        <v>21814772.932300001</v>
      </c>
      <c r="F190" s="63">
        <v>0</v>
      </c>
      <c r="G190" s="63">
        <v>100052807.6258</v>
      </c>
      <c r="H190" s="63">
        <v>46952755.796999998</v>
      </c>
      <c r="I190" s="63">
        <v>6294025.1854999997</v>
      </c>
      <c r="J190" s="63">
        <v>5064610.0906999996</v>
      </c>
      <c r="K190" s="63">
        <f t="shared" si="51"/>
        <v>2532305.0453499998</v>
      </c>
      <c r="L190" s="63">
        <f t="shared" si="52"/>
        <v>2532305.0453499998</v>
      </c>
      <c r="M190" s="63">
        <v>191292810.6155</v>
      </c>
      <c r="N190" s="68">
        <f t="shared" si="38"/>
        <v>368939477.20144999</v>
      </c>
      <c r="O190" s="67"/>
      <c r="P190" s="189"/>
      <c r="Q190" s="71">
        <v>7</v>
      </c>
      <c r="R190" s="189"/>
      <c r="S190" s="63" t="s">
        <v>501</v>
      </c>
      <c r="T190" s="63">
        <v>15693099.5349</v>
      </c>
      <c r="U190" s="63">
        <v>0</v>
      </c>
      <c r="V190" s="63">
        <v>71975934.550500005</v>
      </c>
      <c r="W190" s="63">
        <v>33776848.030599996</v>
      </c>
      <c r="X190" s="63">
        <v>6733750.5223000003</v>
      </c>
      <c r="Y190" s="63">
        <v>3643376.4633999998</v>
      </c>
      <c r="Z190" s="63">
        <v>0</v>
      </c>
      <c r="AA190" s="63">
        <f t="shared" si="42"/>
        <v>3643376.4633999998</v>
      </c>
      <c r="AB190" s="63">
        <v>149875191.81740001</v>
      </c>
      <c r="AC190" s="68">
        <f t="shared" si="39"/>
        <v>281698200.91909999</v>
      </c>
    </row>
    <row r="191" spans="1:30" ht="24.9" customHeight="1">
      <c r="A191" s="187"/>
      <c r="B191" s="189"/>
      <c r="C191" s="59">
        <v>9</v>
      </c>
      <c r="D191" s="63" t="s">
        <v>502</v>
      </c>
      <c r="E191" s="63">
        <v>23251859.0513</v>
      </c>
      <c r="F191" s="63">
        <v>0</v>
      </c>
      <c r="G191" s="63">
        <v>106643960.39399999</v>
      </c>
      <c r="H191" s="63">
        <v>50045850.2707</v>
      </c>
      <c r="I191" s="63">
        <v>6438083.5498000002</v>
      </c>
      <c r="J191" s="63">
        <v>5398250.0914000003</v>
      </c>
      <c r="K191" s="63">
        <f t="shared" si="51"/>
        <v>2699125.0457000001</v>
      </c>
      <c r="L191" s="63">
        <f t="shared" si="52"/>
        <v>2699125.0457000001</v>
      </c>
      <c r="M191" s="63">
        <v>196103005.20449999</v>
      </c>
      <c r="N191" s="68">
        <f t="shared" si="38"/>
        <v>385181883.51599997</v>
      </c>
      <c r="O191" s="67"/>
      <c r="P191" s="189"/>
      <c r="Q191" s="71">
        <v>8</v>
      </c>
      <c r="R191" s="189"/>
      <c r="S191" s="63" t="s">
        <v>503</v>
      </c>
      <c r="T191" s="63">
        <v>35238189.950499997</v>
      </c>
      <c r="U191" s="63">
        <v>0</v>
      </c>
      <c r="V191" s="63">
        <v>161618910.77849999</v>
      </c>
      <c r="W191" s="63">
        <v>75844480.829999998</v>
      </c>
      <c r="X191" s="63">
        <v>12206579.34</v>
      </c>
      <c r="Y191" s="63">
        <v>8181047.4468</v>
      </c>
      <c r="Z191" s="63">
        <v>0</v>
      </c>
      <c r="AA191" s="63">
        <f t="shared" si="42"/>
        <v>8181047.4468</v>
      </c>
      <c r="AB191" s="63">
        <v>332616205.83240002</v>
      </c>
      <c r="AC191" s="68">
        <f t="shared" si="39"/>
        <v>625705414.17820001</v>
      </c>
    </row>
    <row r="192" spans="1:30" ht="24.9" customHeight="1">
      <c r="A192" s="187"/>
      <c r="B192" s="189"/>
      <c r="C192" s="59">
        <v>10</v>
      </c>
      <c r="D192" s="63" t="s">
        <v>504</v>
      </c>
      <c r="E192" s="63">
        <v>18207111.7938</v>
      </c>
      <c r="F192" s="63">
        <v>0</v>
      </c>
      <c r="G192" s="63">
        <v>83506377.048899993</v>
      </c>
      <c r="H192" s="63">
        <v>39187851.116899997</v>
      </c>
      <c r="I192" s="63">
        <v>5126349.6255000001</v>
      </c>
      <c r="J192" s="63">
        <v>4227040.1988000004</v>
      </c>
      <c r="K192" s="63">
        <f t="shared" si="51"/>
        <v>2113520.0994000002</v>
      </c>
      <c r="L192" s="63">
        <f t="shared" si="52"/>
        <v>2113520.0994000002</v>
      </c>
      <c r="M192" s="63">
        <v>152303428.1627</v>
      </c>
      <c r="N192" s="68">
        <f t="shared" si="38"/>
        <v>300444637.84719998</v>
      </c>
      <c r="O192" s="67"/>
      <c r="P192" s="189"/>
      <c r="Q192" s="71">
        <v>9</v>
      </c>
      <c r="R192" s="189"/>
      <c r="S192" s="63" t="s">
        <v>505</v>
      </c>
      <c r="T192" s="63">
        <v>20971104.816</v>
      </c>
      <c r="U192" s="63">
        <v>0</v>
      </c>
      <c r="V192" s="63">
        <v>96183348.887999997</v>
      </c>
      <c r="W192" s="63">
        <v>45136897.196999997</v>
      </c>
      <c r="X192" s="63">
        <v>7325675.2525000004</v>
      </c>
      <c r="Y192" s="63">
        <v>4868740.5269999998</v>
      </c>
      <c r="Z192" s="63">
        <v>0</v>
      </c>
      <c r="AA192" s="63">
        <f t="shared" si="42"/>
        <v>4868740.5269999998</v>
      </c>
      <c r="AB192" s="63">
        <v>169639911.12709999</v>
      </c>
      <c r="AC192" s="68">
        <f t="shared" si="39"/>
        <v>344125677.80760002</v>
      </c>
    </row>
    <row r="193" spans="1:29" ht="24.9" customHeight="1">
      <c r="A193" s="187"/>
      <c r="B193" s="189"/>
      <c r="C193" s="59">
        <v>11</v>
      </c>
      <c r="D193" s="63" t="s">
        <v>506</v>
      </c>
      <c r="E193" s="63">
        <v>24843347.313700002</v>
      </c>
      <c r="F193" s="63">
        <v>0</v>
      </c>
      <c r="G193" s="63">
        <v>113943274.00390001</v>
      </c>
      <c r="H193" s="63">
        <v>53471270.281800002</v>
      </c>
      <c r="I193" s="63">
        <v>6093805.4830999998</v>
      </c>
      <c r="J193" s="63">
        <v>5767736.7479999997</v>
      </c>
      <c r="K193" s="63">
        <f t="shared" si="51"/>
        <v>2883868.3739999998</v>
      </c>
      <c r="L193" s="63">
        <f t="shared" si="52"/>
        <v>2883868.3739999998</v>
      </c>
      <c r="M193" s="63">
        <v>184607355.49489999</v>
      </c>
      <c r="N193" s="68">
        <f t="shared" si="38"/>
        <v>385842920.95139998</v>
      </c>
      <c r="O193" s="67"/>
      <c r="P193" s="189"/>
      <c r="Q193" s="71">
        <v>10</v>
      </c>
      <c r="R193" s="189"/>
      <c r="S193" s="63" t="s">
        <v>507</v>
      </c>
      <c r="T193" s="63">
        <v>26201344.890099999</v>
      </c>
      <c r="U193" s="63">
        <v>0</v>
      </c>
      <c r="V193" s="63">
        <v>120171689.5227</v>
      </c>
      <c r="W193" s="63">
        <v>56394139.512500003</v>
      </c>
      <c r="X193" s="63">
        <v>9375546.4370000008</v>
      </c>
      <c r="Y193" s="63">
        <v>6083015.2177999998</v>
      </c>
      <c r="Z193" s="63">
        <v>0</v>
      </c>
      <c r="AA193" s="63">
        <f t="shared" si="42"/>
        <v>6083015.2177999998</v>
      </c>
      <c r="AB193" s="63">
        <v>238086330.9456</v>
      </c>
      <c r="AC193" s="68">
        <f t="shared" si="39"/>
        <v>456312066.52569997</v>
      </c>
    </row>
    <row r="194" spans="1:29" ht="24.9" customHeight="1">
      <c r="A194" s="187"/>
      <c r="B194" s="189"/>
      <c r="C194" s="59">
        <v>12</v>
      </c>
      <c r="D194" s="63" t="s">
        <v>508</v>
      </c>
      <c r="E194" s="63">
        <v>21439307.3673</v>
      </c>
      <c r="F194" s="63">
        <v>0</v>
      </c>
      <c r="G194" s="63">
        <v>98330745.972100005</v>
      </c>
      <c r="H194" s="63">
        <v>46144627.147699997</v>
      </c>
      <c r="I194" s="63">
        <v>5480998.2934999997</v>
      </c>
      <c r="J194" s="63">
        <v>4977440.4145999998</v>
      </c>
      <c r="K194" s="63">
        <f t="shared" si="51"/>
        <v>2488720.2072999999</v>
      </c>
      <c r="L194" s="63">
        <f t="shared" si="52"/>
        <v>2488720.2072999999</v>
      </c>
      <c r="M194" s="63">
        <v>164145358.42739999</v>
      </c>
      <c r="N194" s="68">
        <f t="shared" si="38"/>
        <v>338029757.41530001</v>
      </c>
      <c r="O194" s="67"/>
      <c r="P194" s="189"/>
      <c r="Q194" s="71">
        <v>11</v>
      </c>
      <c r="R194" s="189"/>
      <c r="S194" s="63" t="s">
        <v>509</v>
      </c>
      <c r="T194" s="63">
        <v>20214349.048599999</v>
      </c>
      <c r="U194" s="63">
        <v>0</v>
      </c>
      <c r="V194" s="63">
        <v>92712511.054900005</v>
      </c>
      <c r="W194" s="63">
        <v>43508103.312399998</v>
      </c>
      <c r="X194" s="63">
        <v>7841686.2392999995</v>
      </c>
      <c r="Y194" s="63">
        <v>4693048.9024999999</v>
      </c>
      <c r="Z194" s="63">
        <v>0</v>
      </c>
      <c r="AA194" s="63">
        <f t="shared" si="42"/>
        <v>4693048.9024999999</v>
      </c>
      <c r="AB194" s="63">
        <v>186869825.3292</v>
      </c>
      <c r="AC194" s="68">
        <f t="shared" si="39"/>
        <v>355839523.88690001</v>
      </c>
    </row>
    <row r="195" spans="1:29" ht="24.9" customHeight="1">
      <c r="A195" s="187"/>
      <c r="B195" s="189"/>
      <c r="C195" s="59">
        <v>13</v>
      </c>
      <c r="D195" s="63" t="s">
        <v>510</v>
      </c>
      <c r="E195" s="63">
        <v>23629356.169</v>
      </c>
      <c r="F195" s="63">
        <v>0</v>
      </c>
      <c r="G195" s="63">
        <v>108375339.70370001</v>
      </c>
      <c r="H195" s="63">
        <v>50858351.507299997</v>
      </c>
      <c r="I195" s="63">
        <v>6212237.5147000002</v>
      </c>
      <c r="J195" s="63">
        <v>5485891.4214000003</v>
      </c>
      <c r="K195" s="63">
        <f t="shared" si="51"/>
        <v>2742945.7107000002</v>
      </c>
      <c r="L195" s="63">
        <f t="shared" si="52"/>
        <v>2742945.7107000002</v>
      </c>
      <c r="M195" s="63">
        <v>188561871.57269999</v>
      </c>
      <c r="N195" s="68">
        <f t="shared" si="38"/>
        <v>380380102.17809999</v>
      </c>
      <c r="O195" s="67"/>
      <c r="P195" s="189"/>
      <c r="Q195" s="71">
        <v>12</v>
      </c>
      <c r="R195" s="189"/>
      <c r="S195" s="63" t="s">
        <v>511</v>
      </c>
      <c r="T195" s="63">
        <v>18262780.128699999</v>
      </c>
      <c r="U195" s="63">
        <v>0</v>
      </c>
      <c r="V195" s="63">
        <v>83761698.212799996</v>
      </c>
      <c r="W195" s="63">
        <v>39307668.167000003</v>
      </c>
      <c r="X195" s="63">
        <v>7426191.2169000003</v>
      </c>
      <c r="Y195" s="63">
        <v>4239964.3953</v>
      </c>
      <c r="Z195" s="63">
        <v>0</v>
      </c>
      <c r="AA195" s="63">
        <f t="shared" si="42"/>
        <v>4239964.3953</v>
      </c>
      <c r="AB195" s="63">
        <v>172996199.04960001</v>
      </c>
      <c r="AC195" s="68">
        <f t="shared" si="39"/>
        <v>325994501.17030001</v>
      </c>
    </row>
    <row r="196" spans="1:29" ht="24.9" customHeight="1">
      <c r="A196" s="187"/>
      <c r="B196" s="189"/>
      <c r="C196" s="59">
        <v>14</v>
      </c>
      <c r="D196" s="63" t="s">
        <v>512</v>
      </c>
      <c r="E196" s="63">
        <v>22370772.035100002</v>
      </c>
      <c r="F196" s="63">
        <v>0</v>
      </c>
      <c r="G196" s="63">
        <v>102602880.9843</v>
      </c>
      <c r="H196" s="63">
        <v>48149453.566</v>
      </c>
      <c r="I196" s="63">
        <v>6067002.0107000005</v>
      </c>
      <c r="J196" s="63">
        <v>5193693.1975999996</v>
      </c>
      <c r="K196" s="63">
        <f t="shared" si="51"/>
        <v>2596846.5987999998</v>
      </c>
      <c r="L196" s="63">
        <f t="shared" si="52"/>
        <v>2596846.5987999998</v>
      </c>
      <c r="M196" s="63">
        <v>183712371.58579999</v>
      </c>
      <c r="N196" s="68">
        <f t="shared" si="38"/>
        <v>365499326.78070003</v>
      </c>
      <c r="O196" s="67"/>
      <c r="P196" s="189"/>
      <c r="Q196" s="71">
        <v>13</v>
      </c>
      <c r="R196" s="189"/>
      <c r="S196" s="63" t="s">
        <v>513</v>
      </c>
      <c r="T196" s="63">
        <v>16468607.712300001</v>
      </c>
      <c r="U196" s="63">
        <v>0</v>
      </c>
      <c r="V196" s="63">
        <v>75532779.755199999</v>
      </c>
      <c r="W196" s="63">
        <v>35446003.432300001</v>
      </c>
      <c r="X196" s="63">
        <v>6824661.0262000002</v>
      </c>
      <c r="Y196" s="63">
        <v>3823421.7270999998</v>
      </c>
      <c r="Z196" s="63">
        <v>0</v>
      </c>
      <c r="AA196" s="63">
        <f t="shared" si="42"/>
        <v>3823421.7270999998</v>
      </c>
      <c r="AB196" s="63">
        <v>152910747.69350001</v>
      </c>
      <c r="AC196" s="68">
        <f t="shared" si="39"/>
        <v>291006221.3466</v>
      </c>
    </row>
    <row r="197" spans="1:29" ht="24.9" customHeight="1">
      <c r="A197" s="187"/>
      <c r="B197" s="189"/>
      <c r="C197" s="59">
        <v>15</v>
      </c>
      <c r="D197" s="63" t="s">
        <v>514</v>
      </c>
      <c r="E197" s="63">
        <v>25375059.233600002</v>
      </c>
      <c r="F197" s="63">
        <v>0</v>
      </c>
      <c r="G197" s="63">
        <v>116381954.9196</v>
      </c>
      <c r="H197" s="63">
        <v>54615693.833999999</v>
      </c>
      <c r="I197" s="63">
        <v>6447665.4675000003</v>
      </c>
      <c r="J197" s="63">
        <v>5891181.2396</v>
      </c>
      <c r="K197" s="63">
        <f t="shared" si="51"/>
        <v>2945590.6198</v>
      </c>
      <c r="L197" s="63">
        <f t="shared" si="52"/>
        <v>2945590.6198</v>
      </c>
      <c r="M197" s="63">
        <v>196422951.14300001</v>
      </c>
      <c r="N197" s="68">
        <f t="shared" si="38"/>
        <v>402188915.21749997</v>
      </c>
      <c r="O197" s="67"/>
      <c r="P197" s="189"/>
      <c r="Q197" s="71">
        <v>14</v>
      </c>
      <c r="R197" s="189"/>
      <c r="S197" s="63" t="s">
        <v>515</v>
      </c>
      <c r="T197" s="63">
        <v>18932755.984000001</v>
      </c>
      <c r="U197" s="63">
        <v>0</v>
      </c>
      <c r="V197" s="63">
        <v>86834522.558200002</v>
      </c>
      <c r="W197" s="63">
        <v>40749682.384499997</v>
      </c>
      <c r="X197" s="63">
        <v>6996323.318</v>
      </c>
      <c r="Y197" s="63">
        <v>4395508.8277000003</v>
      </c>
      <c r="Z197" s="63">
        <v>0</v>
      </c>
      <c r="AA197" s="63">
        <f t="shared" si="42"/>
        <v>4395508.8277000003</v>
      </c>
      <c r="AB197" s="63">
        <v>158642653.86219999</v>
      </c>
      <c r="AC197" s="68">
        <f t="shared" si="39"/>
        <v>316551446.9346</v>
      </c>
    </row>
    <row r="198" spans="1:29" ht="24.9" customHeight="1">
      <c r="A198" s="187"/>
      <c r="B198" s="189"/>
      <c r="C198" s="59">
        <v>16</v>
      </c>
      <c r="D198" s="63" t="s">
        <v>516</v>
      </c>
      <c r="E198" s="63">
        <v>23848202.6065</v>
      </c>
      <c r="F198" s="63">
        <v>0</v>
      </c>
      <c r="G198" s="63">
        <v>109379072.38420001</v>
      </c>
      <c r="H198" s="63">
        <v>51329382.921099998</v>
      </c>
      <c r="I198" s="63">
        <v>6205845.6458000001</v>
      </c>
      <c r="J198" s="63">
        <v>5536699.7373000002</v>
      </c>
      <c r="K198" s="63">
        <f t="shared" si="51"/>
        <v>2768349.8686500001</v>
      </c>
      <c r="L198" s="63">
        <f t="shared" si="52"/>
        <v>2768349.8686500001</v>
      </c>
      <c r="M198" s="63">
        <v>188348443.2624</v>
      </c>
      <c r="N198" s="68">
        <f t="shared" si="38"/>
        <v>381879296.68865001</v>
      </c>
      <c r="O198" s="67"/>
      <c r="P198" s="189"/>
      <c r="Q198" s="71">
        <v>15</v>
      </c>
      <c r="R198" s="189"/>
      <c r="S198" s="63" t="s">
        <v>517</v>
      </c>
      <c r="T198" s="63">
        <v>19830512.026999999</v>
      </c>
      <c r="U198" s="63">
        <v>0</v>
      </c>
      <c r="V198" s="63">
        <v>90952053.964499995</v>
      </c>
      <c r="W198" s="63">
        <v>42681956.462399997</v>
      </c>
      <c r="X198" s="63">
        <v>7799238.5794000002</v>
      </c>
      <c r="Y198" s="63">
        <v>4603935.6736000003</v>
      </c>
      <c r="Z198" s="63">
        <v>0</v>
      </c>
      <c r="AA198" s="63">
        <f t="shared" si="42"/>
        <v>4603935.6736000003</v>
      </c>
      <c r="AB198" s="63">
        <v>185452472.68270001</v>
      </c>
      <c r="AC198" s="68">
        <f t="shared" si="39"/>
        <v>351320169.38959998</v>
      </c>
    </row>
    <row r="199" spans="1:29" ht="24.9" customHeight="1">
      <c r="A199" s="187"/>
      <c r="B199" s="189"/>
      <c r="C199" s="59">
        <v>17</v>
      </c>
      <c r="D199" s="63" t="s">
        <v>518</v>
      </c>
      <c r="E199" s="63">
        <v>23942217.625700001</v>
      </c>
      <c r="F199" s="63">
        <v>0</v>
      </c>
      <c r="G199" s="63">
        <v>109810269.4754</v>
      </c>
      <c r="H199" s="63">
        <v>51531734.9811</v>
      </c>
      <c r="I199" s="63">
        <v>6494821.6864</v>
      </c>
      <c r="J199" s="63">
        <v>5558526.6624999996</v>
      </c>
      <c r="K199" s="63">
        <f t="shared" si="51"/>
        <v>2779263.3312499998</v>
      </c>
      <c r="L199" s="63">
        <f t="shared" si="52"/>
        <v>2779263.3312499998</v>
      </c>
      <c r="M199" s="63">
        <v>197997525.38100001</v>
      </c>
      <c r="N199" s="68">
        <f t="shared" si="38"/>
        <v>392555832.48084998</v>
      </c>
      <c r="O199" s="67"/>
      <c r="P199" s="189"/>
      <c r="Q199" s="71">
        <v>16</v>
      </c>
      <c r="R199" s="189"/>
      <c r="S199" s="63" t="s">
        <v>519</v>
      </c>
      <c r="T199" s="63">
        <v>24044555.481600001</v>
      </c>
      <c r="U199" s="63">
        <v>0</v>
      </c>
      <c r="V199" s="63">
        <v>110279639.00910001</v>
      </c>
      <c r="W199" s="63">
        <v>51752000.594999999</v>
      </c>
      <c r="X199" s="63">
        <v>8722410.4390999991</v>
      </c>
      <c r="Y199" s="63">
        <v>5582285.8525</v>
      </c>
      <c r="Z199" s="63">
        <v>0</v>
      </c>
      <c r="AA199" s="63">
        <f t="shared" si="42"/>
        <v>5582285.8525</v>
      </c>
      <c r="AB199" s="63">
        <v>216277730.94769999</v>
      </c>
      <c r="AC199" s="68">
        <f t="shared" si="39"/>
        <v>416658622.32499999</v>
      </c>
    </row>
    <row r="200" spans="1:29" ht="24.9" customHeight="1">
      <c r="A200" s="187"/>
      <c r="B200" s="190"/>
      <c r="C200" s="59">
        <v>18</v>
      </c>
      <c r="D200" s="63" t="s">
        <v>520</v>
      </c>
      <c r="E200" s="63">
        <v>26403203.057300001</v>
      </c>
      <c r="F200" s="63">
        <v>0</v>
      </c>
      <c r="G200" s="63">
        <v>121097506.0064</v>
      </c>
      <c r="H200" s="63">
        <v>56828606.433600001</v>
      </c>
      <c r="I200" s="63">
        <v>6664247.4126000004</v>
      </c>
      <c r="J200" s="63">
        <v>6129879.4649</v>
      </c>
      <c r="K200" s="63">
        <f t="shared" si="51"/>
        <v>3064939.73245</v>
      </c>
      <c r="L200" s="63">
        <f t="shared" si="52"/>
        <v>3064939.73245</v>
      </c>
      <c r="M200" s="63">
        <v>203654751.29370001</v>
      </c>
      <c r="N200" s="68">
        <f t="shared" ref="N200:N263" si="55">E200+F200+G200+H200+I200+L200+M200</f>
        <v>417713253.93605</v>
      </c>
      <c r="O200" s="67"/>
      <c r="P200" s="189"/>
      <c r="Q200" s="71">
        <v>17</v>
      </c>
      <c r="R200" s="189"/>
      <c r="S200" s="63" t="s">
        <v>521</v>
      </c>
      <c r="T200" s="63">
        <v>20184924.136500001</v>
      </c>
      <c r="U200" s="63">
        <v>0</v>
      </c>
      <c r="V200" s="63">
        <v>92577554.569999993</v>
      </c>
      <c r="W200" s="63">
        <v>43444770.968099996</v>
      </c>
      <c r="X200" s="63">
        <v>7316882.0184000004</v>
      </c>
      <c r="Y200" s="63">
        <v>4686217.4901999999</v>
      </c>
      <c r="Z200" s="63">
        <v>0</v>
      </c>
      <c r="AA200" s="63">
        <f t="shared" si="42"/>
        <v>4686217.4901999999</v>
      </c>
      <c r="AB200" s="63">
        <v>169346299.80509999</v>
      </c>
      <c r="AC200" s="68">
        <f t="shared" ref="AC200:AC263" si="56">T200+U200+V200+W200+X200+AA200+AB200</f>
        <v>337556648.98830003</v>
      </c>
    </row>
    <row r="201" spans="1:29" ht="24.9" customHeight="1">
      <c r="A201" s="59"/>
      <c r="B201" s="180" t="s">
        <v>522</v>
      </c>
      <c r="C201" s="181"/>
      <c r="D201" s="64"/>
      <c r="E201" s="64">
        <f>SUM(E183:E200)</f>
        <v>422945064.7374</v>
      </c>
      <c r="F201" s="64">
        <f t="shared" ref="F201:N201" si="57">SUM(F183:F200)</f>
        <v>0</v>
      </c>
      <c r="G201" s="64">
        <f t="shared" si="57"/>
        <v>1939824967.684</v>
      </c>
      <c r="H201" s="64">
        <f t="shared" si="57"/>
        <v>910320561.29030001</v>
      </c>
      <c r="I201" s="64">
        <f t="shared" si="57"/>
        <v>109289118.71699999</v>
      </c>
      <c r="J201" s="64">
        <f t="shared" si="57"/>
        <v>98192717.811399996</v>
      </c>
      <c r="K201" s="64">
        <f t="shared" si="57"/>
        <v>49096358.905699998</v>
      </c>
      <c r="L201" s="64">
        <f t="shared" si="57"/>
        <v>49096358.905699998</v>
      </c>
      <c r="M201" s="64">
        <f t="shared" si="57"/>
        <v>3309596863.5250001</v>
      </c>
      <c r="N201" s="64">
        <f t="shared" si="57"/>
        <v>6741072934.8593998</v>
      </c>
      <c r="O201" s="67"/>
      <c r="P201" s="189"/>
      <c r="Q201" s="71">
        <v>18</v>
      </c>
      <c r="R201" s="189"/>
      <c r="S201" s="63" t="s">
        <v>523</v>
      </c>
      <c r="T201" s="63">
        <v>18759787.2027</v>
      </c>
      <c r="U201" s="63">
        <v>0</v>
      </c>
      <c r="V201" s="63">
        <v>86041206.384399995</v>
      </c>
      <c r="W201" s="63">
        <v>40377395.174699999</v>
      </c>
      <c r="X201" s="63">
        <v>7524929.7002999997</v>
      </c>
      <c r="Y201" s="63">
        <v>4355351.6628</v>
      </c>
      <c r="Z201" s="63">
        <v>0</v>
      </c>
      <c r="AA201" s="63">
        <f t="shared" si="42"/>
        <v>4355351.6628</v>
      </c>
      <c r="AB201" s="63">
        <v>176293135.82139999</v>
      </c>
      <c r="AC201" s="68">
        <f t="shared" si="56"/>
        <v>333351805.94630003</v>
      </c>
    </row>
    <row r="202" spans="1:29" ht="24.9" customHeight="1">
      <c r="A202" s="187">
        <v>10</v>
      </c>
      <c r="B202" s="188" t="s">
        <v>524</v>
      </c>
      <c r="C202" s="59">
        <v>1</v>
      </c>
      <c r="D202" s="63" t="s">
        <v>525</v>
      </c>
      <c r="E202" s="63">
        <v>18489138.3057</v>
      </c>
      <c r="F202" s="63">
        <v>0</v>
      </c>
      <c r="G202" s="63">
        <v>84799883.262799993</v>
      </c>
      <c r="H202" s="63">
        <v>39794867.379900001</v>
      </c>
      <c r="I202" s="63">
        <v>6720455.4187000003</v>
      </c>
      <c r="J202" s="63">
        <v>4292516.6684999997</v>
      </c>
      <c r="K202" s="63">
        <f t="shared" ref="K202:K226" si="58">J202/2</f>
        <v>2146258.3342499998</v>
      </c>
      <c r="L202" s="63">
        <f t="shared" ref="L202:L226" si="59">J202-K202</f>
        <v>2146258.3342499998</v>
      </c>
      <c r="M202" s="78">
        <v>176750657.2051</v>
      </c>
      <c r="N202" s="68">
        <f t="shared" si="55"/>
        <v>328701259.90644997</v>
      </c>
      <c r="O202" s="67"/>
      <c r="P202" s="189"/>
      <c r="Q202" s="71">
        <v>19</v>
      </c>
      <c r="R202" s="189"/>
      <c r="S202" s="63" t="s">
        <v>526</v>
      </c>
      <c r="T202" s="63">
        <v>17818837.524900001</v>
      </c>
      <c r="U202" s="63">
        <v>0</v>
      </c>
      <c r="V202" s="63">
        <v>81725568.655900002</v>
      </c>
      <c r="W202" s="63">
        <v>38352153.812799998</v>
      </c>
      <c r="X202" s="63">
        <v>6887061.2050999999</v>
      </c>
      <c r="Y202" s="63">
        <v>4136896.7998000002</v>
      </c>
      <c r="Z202" s="63">
        <v>0</v>
      </c>
      <c r="AA202" s="63">
        <f t="shared" si="42"/>
        <v>4136896.7998000002</v>
      </c>
      <c r="AB202" s="63">
        <v>154994326.83360001</v>
      </c>
      <c r="AC202" s="68">
        <f t="shared" si="56"/>
        <v>303914844.83209997</v>
      </c>
    </row>
    <row r="203" spans="1:29" ht="24.9" customHeight="1">
      <c r="A203" s="187"/>
      <c r="B203" s="189"/>
      <c r="C203" s="59">
        <v>2</v>
      </c>
      <c r="D203" s="63" t="s">
        <v>527</v>
      </c>
      <c r="E203" s="63">
        <v>20152427.158199999</v>
      </c>
      <c r="F203" s="63">
        <v>0</v>
      </c>
      <c r="G203" s="63">
        <v>92428508.144899994</v>
      </c>
      <c r="H203" s="63">
        <v>43374826.5</v>
      </c>
      <c r="I203" s="63">
        <v>7142966.1940000001</v>
      </c>
      <c r="J203" s="63">
        <v>4678672.8540000003</v>
      </c>
      <c r="K203" s="63">
        <f t="shared" si="58"/>
        <v>2339336.4270000001</v>
      </c>
      <c r="L203" s="63">
        <f t="shared" si="59"/>
        <v>2339336.4270000001</v>
      </c>
      <c r="M203" s="78">
        <v>190858543.6559</v>
      </c>
      <c r="N203" s="68">
        <f t="shared" si="55"/>
        <v>356296608.07999998</v>
      </c>
      <c r="O203" s="67"/>
      <c r="P203" s="190"/>
      <c r="Q203" s="71">
        <v>20</v>
      </c>
      <c r="R203" s="190"/>
      <c r="S203" s="63" t="s">
        <v>528</v>
      </c>
      <c r="T203" s="63">
        <v>24168232.471999999</v>
      </c>
      <c r="U203" s="63">
        <v>0</v>
      </c>
      <c r="V203" s="63">
        <v>110846879.84990001</v>
      </c>
      <c r="W203" s="63">
        <v>52018195.230700001</v>
      </c>
      <c r="X203" s="63">
        <v>9011527.7364000008</v>
      </c>
      <c r="Y203" s="63">
        <v>5610999.2265999997</v>
      </c>
      <c r="Z203" s="63">
        <v>0</v>
      </c>
      <c r="AA203" s="63">
        <f t="shared" si="42"/>
        <v>5610999.2265999997</v>
      </c>
      <c r="AB203" s="63">
        <v>225931529.71399999</v>
      </c>
      <c r="AC203" s="68">
        <f t="shared" si="56"/>
        <v>427587364.22960001</v>
      </c>
    </row>
    <row r="204" spans="1:29" ht="24.9" customHeight="1">
      <c r="A204" s="187"/>
      <c r="B204" s="189"/>
      <c r="C204" s="59">
        <v>3</v>
      </c>
      <c r="D204" s="63" t="s">
        <v>529</v>
      </c>
      <c r="E204" s="63">
        <v>17227004.2632</v>
      </c>
      <c r="F204" s="63">
        <v>0</v>
      </c>
      <c r="G204" s="63">
        <v>79011142.992799997</v>
      </c>
      <c r="H204" s="63">
        <v>37078328.8367</v>
      </c>
      <c r="I204" s="63">
        <v>6507781.5774999997</v>
      </c>
      <c r="J204" s="63">
        <v>3999494.2828000002</v>
      </c>
      <c r="K204" s="63">
        <f t="shared" si="58"/>
        <v>1999747.1414000001</v>
      </c>
      <c r="L204" s="63">
        <f t="shared" si="59"/>
        <v>1999747.1414000001</v>
      </c>
      <c r="M204" s="78">
        <v>169649350.97530001</v>
      </c>
      <c r="N204" s="68">
        <f t="shared" si="55"/>
        <v>311473355.78689998</v>
      </c>
      <c r="O204" s="67"/>
      <c r="P204" s="59"/>
      <c r="Q204" s="181" t="s">
        <v>530</v>
      </c>
      <c r="R204" s="182"/>
      <c r="S204" s="64"/>
      <c r="T204" s="64">
        <f>SUM(T184:T203)</f>
        <v>439678659.19520003</v>
      </c>
      <c r="U204" s="64">
        <f t="shared" ref="U204:Z204" si="60">SUM(U184:U203)</f>
        <v>0</v>
      </c>
      <c r="V204" s="64">
        <f t="shared" si="60"/>
        <v>2016573101.2729001</v>
      </c>
      <c r="W204" s="64">
        <f t="shared" si="60"/>
        <v>946336905.65690005</v>
      </c>
      <c r="X204" s="64">
        <f t="shared" si="60"/>
        <v>164455210.3567</v>
      </c>
      <c r="Y204" s="64">
        <f t="shared" si="60"/>
        <v>102077659.98360001</v>
      </c>
      <c r="Z204" s="64">
        <f t="shared" si="60"/>
        <v>0</v>
      </c>
      <c r="AA204" s="64">
        <f t="shared" si="42"/>
        <v>102077659.98360001</v>
      </c>
      <c r="AB204" s="64">
        <f>SUM(AB184:AB203)</f>
        <v>3991882449.4057999</v>
      </c>
      <c r="AC204" s="64">
        <f>SUM(AC184:AC203)</f>
        <v>7661003985.8711004</v>
      </c>
    </row>
    <row r="205" spans="1:29" ht="33.75" customHeight="1">
      <c r="A205" s="187"/>
      <c r="B205" s="189"/>
      <c r="C205" s="59">
        <v>4</v>
      </c>
      <c r="D205" s="63" t="s">
        <v>531</v>
      </c>
      <c r="E205" s="63">
        <v>24758320.1063</v>
      </c>
      <c r="F205" s="63">
        <v>0</v>
      </c>
      <c r="G205" s="63">
        <v>113553299.2446</v>
      </c>
      <c r="H205" s="63">
        <v>53288263.027199998</v>
      </c>
      <c r="I205" s="63">
        <v>7955922.4576000003</v>
      </c>
      <c r="J205" s="63">
        <v>5747996.4713000003</v>
      </c>
      <c r="K205" s="63">
        <f t="shared" si="58"/>
        <v>2873998.2356500002</v>
      </c>
      <c r="L205" s="63">
        <f t="shared" si="59"/>
        <v>2873998.2356500002</v>
      </c>
      <c r="M205" s="78">
        <v>218003637.5201</v>
      </c>
      <c r="N205" s="68">
        <f t="shared" si="55"/>
        <v>420433440.59144998</v>
      </c>
      <c r="O205" s="67"/>
      <c r="P205" s="188">
        <v>28</v>
      </c>
      <c r="Q205" s="71">
        <v>1</v>
      </c>
      <c r="R205" s="194" t="s">
        <v>115</v>
      </c>
      <c r="S205" s="72" t="s">
        <v>532</v>
      </c>
      <c r="T205" s="63">
        <v>23296233.133900002</v>
      </c>
      <c r="U205" s="63">
        <v>0</v>
      </c>
      <c r="V205" s="63">
        <v>106847480.80500001</v>
      </c>
      <c r="W205" s="63">
        <v>50141358.276799999</v>
      </c>
      <c r="X205" s="63">
        <v>6848578.1928000003</v>
      </c>
      <c r="Y205" s="63">
        <v>5408552.1664000005</v>
      </c>
      <c r="Z205" s="63">
        <f t="shared" ref="Z205:Z222" si="61">Y205/2</f>
        <v>2704276.0832000002</v>
      </c>
      <c r="AA205" s="63">
        <f t="shared" si="42"/>
        <v>2704276.0832000002</v>
      </c>
      <c r="AB205" s="63">
        <v>193844124.3793</v>
      </c>
      <c r="AC205" s="68">
        <f t="shared" si="56"/>
        <v>383682050.87099999</v>
      </c>
    </row>
    <row r="206" spans="1:29" ht="24.9" customHeight="1">
      <c r="A206" s="187"/>
      <c r="B206" s="189"/>
      <c r="C206" s="59">
        <v>5</v>
      </c>
      <c r="D206" s="63" t="s">
        <v>533</v>
      </c>
      <c r="E206" s="63">
        <v>22526224.141800001</v>
      </c>
      <c r="F206" s="63">
        <v>0</v>
      </c>
      <c r="G206" s="63">
        <v>103315857.45110001</v>
      </c>
      <c r="H206" s="63">
        <v>48484038.978699997</v>
      </c>
      <c r="I206" s="63">
        <v>7851463.0750000002</v>
      </c>
      <c r="J206" s="63">
        <v>5229783.6172000002</v>
      </c>
      <c r="K206" s="63">
        <f t="shared" si="58"/>
        <v>2614891.8086000001</v>
      </c>
      <c r="L206" s="63">
        <f t="shared" si="59"/>
        <v>2614891.8086000001</v>
      </c>
      <c r="M206" s="78">
        <v>214515676.51480001</v>
      </c>
      <c r="N206" s="68">
        <f t="shared" si="55"/>
        <v>399308151.97000003</v>
      </c>
      <c r="O206" s="67"/>
      <c r="P206" s="189"/>
      <c r="Q206" s="71">
        <v>2</v>
      </c>
      <c r="R206" s="195"/>
      <c r="S206" s="72" t="s">
        <v>534</v>
      </c>
      <c r="T206" s="63">
        <v>24643678.4848</v>
      </c>
      <c r="U206" s="63">
        <v>0</v>
      </c>
      <c r="V206" s="63">
        <v>113027498.8548</v>
      </c>
      <c r="W206" s="63">
        <v>53041515.555699997</v>
      </c>
      <c r="X206" s="63">
        <v>7300399.7483000001</v>
      </c>
      <c r="Y206" s="63">
        <v>5721380.7867999999</v>
      </c>
      <c r="Z206" s="63">
        <f t="shared" si="61"/>
        <v>2860690.3933999999</v>
      </c>
      <c r="AA206" s="63">
        <f t="shared" si="42"/>
        <v>2860690.3933999999</v>
      </c>
      <c r="AB206" s="63">
        <v>208930715.23660001</v>
      </c>
      <c r="AC206" s="68">
        <f t="shared" si="56"/>
        <v>409804498.27359998</v>
      </c>
    </row>
    <row r="207" spans="1:29" ht="24.9" customHeight="1">
      <c r="A207" s="187"/>
      <c r="B207" s="189"/>
      <c r="C207" s="59">
        <v>6</v>
      </c>
      <c r="D207" s="63" t="s">
        <v>535</v>
      </c>
      <c r="E207" s="63">
        <v>23074528.791200001</v>
      </c>
      <c r="F207" s="63">
        <v>0</v>
      </c>
      <c r="G207" s="63">
        <v>105830640.4271</v>
      </c>
      <c r="H207" s="63">
        <v>49664175.686099999</v>
      </c>
      <c r="I207" s="63">
        <v>7884422.9884000001</v>
      </c>
      <c r="J207" s="63">
        <v>5357080.3470999999</v>
      </c>
      <c r="K207" s="63">
        <f t="shared" si="58"/>
        <v>2678540.1735499999</v>
      </c>
      <c r="L207" s="63">
        <f t="shared" si="59"/>
        <v>2678540.1735499999</v>
      </c>
      <c r="M207" s="78">
        <v>215616227.65459999</v>
      </c>
      <c r="N207" s="68">
        <f t="shared" si="55"/>
        <v>404748535.72095001</v>
      </c>
      <c r="O207" s="67"/>
      <c r="P207" s="189"/>
      <c r="Q207" s="71">
        <v>3</v>
      </c>
      <c r="R207" s="195"/>
      <c r="S207" s="72" t="s">
        <v>536</v>
      </c>
      <c r="T207" s="63">
        <v>25089293.149900001</v>
      </c>
      <c r="U207" s="63">
        <v>0</v>
      </c>
      <c r="V207" s="63">
        <v>115071297.2712</v>
      </c>
      <c r="W207" s="63">
        <v>54000628.750200003</v>
      </c>
      <c r="X207" s="63">
        <v>7485140.0628000004</v>
      </c>
      <c r="Y207" s="63">
        <v>5824836.5751</v>
      </c>
      <c r="Z207" s="63">
        <f t="shared" si="61"/>
        <v>2912418.28755</v>
      </c>
      <c r="AA207" s="63">
        <f t="shared" si="42"/>
        <v>2912418.28755</v>
      </c>
      <c r="AB207" s="63">
        <v>215099304.37549999</v>
      </c>
      <c r="AC207" s="68">
        <f t="shared" si="56"/>
        <v>419658081.89714998</v>
      </c>
    </row>
    <row r="208" spans="1:29" ht="24.9" customHeight="1">
      <c r="A208" s="187"/>
      <c r="B208" s="189"/>
      <c r="C208" s="59">
        <v>7</v>
      </c>
      <c r="D208" s="63" t="s">
        <v>537</v>
      </c>
      <c r="E208" s="63">
        <v>24463258.312800001</v>
      </c>
      <c r="F208" s="63">
        <v>0</v>
      </c>
      <c r="G208" s="63">
        <v>112200007.09900001</v>
      </c>
      <c r="H208" s="63">
        <v>52653190.437700003</v>
      </c>
      <c r="I208" s="63">
        <v>7649760.1765000001</v>
      </c>
      <c r="J208" s="63">
        <v>5679493.6754999999</v>
      </c>
      <c r="K208" s="63">
        <f t="shared" si="58"/>
        <v>2839746.8377499999</v>
      </c>
      <c r="L208" s="63">
        <f t="shared" si="59"/>
        <v>2839746.8377499999</v>
      </c>
      <c r="M208" s="78">
        <v>207780696.59290001</v>
      </c>
      <c r="N208" s="68">
        <f t="shared" si="55"/>
        <v>407586659.45665002</v>
      </c>
      <c r="O208" s="67"/>
      <c r="P208" s="189"/>
      <c r="Q208" s="71">
        <v>4</v>
      </c>
      <c r="R208" s="195"/>
      <c r="S208" s="72" t="s">
        <v>538</v>
      </c>
      <c r="T208" s="63">
        <v>18609159.202</v>
      </c>
      <c r="U208" s="63">
        <v>0</v>
      </c>
      <c r="V208" s="63">
        <v>85350355.536300004</v>
      </c>
      <c r="W208" s="63">
        <v>40053192.866599999</v>
      </c>
      <c r="X208" s="63">
        <v>5754038.3262999998</v>
      </c>
      <c r="Y208" s="63">
        <v>4320381.2281999998</v>
      </c>
      <c r="Z208" s="63">
        <f t="shared" si="61"/>
        <v>2160190.6140999999</v>
      </c>
      <c r="AA208" s="63">
        <f t="shared" ref="AA208:AA271" si="62">Y208-Z208</f>
        <v>2160190.6140999999</v>
      </c>
      <c r="AB208" s="63">
        <v>157296786.2951</v>
      </c>
      <c r="AC208" s="68">
        <f t="shared" si="56"/>
        <v>309223722.84039998</v>
      </c>
    </row>
    <row r="209" spans="1:29" ht="24.9" customHeight="1">
      <c r="A209" s="187"/>
      <c r="B209" s="189"/>
      <c r="C209" s="59">
        <v>8</v>
      </c>
      <c r="D209" s="63" t="s">
        <v>539</v>
      </c>
      <c r="E209" s="63">
        <v>23008052.335900001</v>
      </c>
      <c r="F209" s="63">
        <v>0</v>
      </c>
      <c r="G209" s="63">
        <v>105525748.141</v>
      </c>
      <c r="H209" s="63">
        <v>49521095.912500001</v>
      </c>
      <c r="I209" s="63">
        <v>7401819.2280999999</v>
      </c>
      <c r="J209" s="63">
        <v>5341646.8916999996</v>
      </c>
      <c r="K209" s="63">
        <f t="shared" si="58"/>
        <v>2670823.4458499998</v>
      </c>
      <c r="L209" s="63">
        <f t="shared" si="59"/>
        <v>2670823.4458499998</v>
      </c>
      <c r="M209" s="78">
        <v>199501800.6435</v>
      </c>
      <c r="N209" s="68">
        <f t="shared" si="55"/>
        <v>387629339.70684999</v>
      </c>
      <c r="O209" s="67"/>
      <c r="P209" s="189"/>
      <c r="Q209" s="71">
        <v>5</v>
      </c>
      <c r="R209" s="195"/>
      <c r="S209" s="63" t="s">
        <v>540</v>
      </c>
      <c r="T209" s="63">
        <v>19500146.723700002</v>
      </c>
      <c r="U209" s="63">
        <v>0</v>
      </c>
      <c r="V209" s="63">
        <v>89436843.320299998</v>
      </c>
      <c r="W209" s="63">
        <v>41970898.801600002</v>
      </c>
      <c r="X209" s="63">
        <v>6332732.0055999998</v>
      </c>
      <c r="Y209" s="63">
        <v>4527236.6653000005</v>
      </c>
      <c r="Z209" s="63">
        <f t="shared" si="61"/>
        <v>2263618.3326500002</v>
      </c>
      <c r="AA209" s="63">
        <f t="shared" si="62"/>
        <v>2263618.3326500002</v>
      </c>
      <c r="AB209" s="63">
        <v>176619712.93279999</v>
      </c>
      <c r="AC209" s="68">
        <f t="shared" si="56"/>
        <v>336123952.11664999</v>
      </c>
    </row>
    <row r="210" spans="1:29" ht="24.9" customHeight="1">
      <c r="A210" s="187"/>
      <c r="B210" s="189"/>
      <c r="C210" s="59">
        <v>9</v>
      </c>
      <c r="D210" s="63" t="s">
        <v>541</v>
      </c>
      <c r="E210" s="63">
        <v>21648881.7007</v>
      </c>
      <c r="F210" s="63">
        <v>0</v>
      </c>
      <c r="G210" s="63">
        <v>99291952.422999993</v>
      </c>
      <c r="H210" s="63">
        <v>46595701.863399997</v>
      </c>
      <c r="I210" s="63">
        <v>7184766.4270000001</v>
      </c>
      <c r="J210" s="63">
        <v>5026096.0795999998</v>
      </c>
      <c r="K210" s="63">
        <f t="shared" si="58"/>
        <v>2513048.0397999999</v>
      </c>
      <c r="L210" s="63">
        <f t="shared" si="59"/>
        <v>2513048.0397999999</v>
      </c>
      <c r="M210" s="78">
        <v>192254278.33360001</v>
      </c>
      <c r="N210" s="68">
        <f t="shared" si="55"/>
        <v>369488628.78750002</v>
      </c>
      <c r="O210" s="67"/>
      <c r="P210" s="189"/>
      <c r="Q210" s="71">
        <v>6</v>
      </c>
      <c r="R210" s="195"/>
      <c r="S210" s="63" t="s">
        <v>542</v>
      </c>
      <c r="T210" s="63">
        <v>29967139.808800001</v>
      </c>
      <c r="U210" s="63">
        <v>0</v>
      </c>
      <c r="V210" s="63">
        <v>137443395.98199999</v>
      </c>
      <c r="W210" s="63">
        <v>64499401.471900001</v>
      </c>
      <c r="X210" s="63">
        <v>8941556.2355000004</v>
      </c>
      <c r="Y210" s="63">
        <v>6957298.1179999998</v>
      </c>
      <c r="Z210" s="63">
        <f t="shared" si="61"/>
        <v>3478649.0589999999</v>
      </c>
      <c r="AA210" s="63">
        <f t="shared" si="62"/>
        <v>3478649.0589999999</v>
      </c>
      <c r="AB210" s="63">
        <v>263729907.86719999</v>
      </c>
      <c r="AC210" s="68">
        <f t="shared" si="56"/>
        <v>508060050.42439997</v>
      </c>
    </row>
    <row r="211" spans="1:29" ht="24.9" customHeight="1">
      <c r="A211" s="187"/>
      <c r="B211" s="189"/>
      <c r="C211" s="59">
        <v>10</v>
      </c>
      <c r="D211" s="63" t="s">
        <v>543</v>
      </c>
      <c r="E211" s="63">
        <v>24208281.675700001</v>
      </c>
      <c r="F211" s="63">
        <v>0</v>
      </c>
      <c r="G211" s="63">
        <v>111030564.3321</v>
      </c>
      <c r="H211" s="63">
        <v>52104394.637199998</v>
      </c>
      <c r="I211" s="63">
        <v>8168349.0993999997</v>
      </c>
      <c r="J211" s="63">
        <v>5620297.2193999998</v>
      </c>
      <c r="K211" s="63">
        <f t="shared" si="58"/>
        <v>2810148.6096999999</v>
      </c>
      <c r="L211" s="63">
        <f t="shared" si="59"/>
        <v>2810148.6096999999</v>
      </c>
      <c r="M211" s="78">
        <v>225096689.6164</v>
      </c>
      <c r="N211" s="68">
        <f t="shared" si="55"/>
        <v>423418427.97049999</v>
      </c>
      <c r="O211" s="67"/>
      <c r="P211" s="189"/>
      <c r="Q211" s="71">
        <v>7</v>
      </c>
      <c r="R211" s="195"/>
      <c r="S211" s="63" t="s">
        <v>544</v>
      </c>
      <c r="T211" s="63">
        <v>21105304.288899999</v>
      </c>
      <c r="U211" s="63">
        <v>0</v>
      </c>
      <c r="V211" s="63">
        <v>96798850.781299993</v>
      </c>
      <c r="W211" s="63">
        <v>45425739.766999997</v>
      </c>
      <c r="X211" s="63">
        <v>6302561.9134</v>
      </c>
      <c r="Y211" s="63">
        <v>4899896.8450999996</v>
      </c>
      <c r="Z211" s="63">
        <f t="shared" si="61"/>
        <v>2449948.4225499998</v>
      </c>
      <c r="AA211" s="63">
        <f t="shared" si="62"/>
        <v>2449948.4225499998</v>
      </c>
      <c r="AB211" s="63">
        <v>175612315.58590001</v>
      </c>
      <c r="AC211" s="68">
        <f t="shared" si="56"/>
        <v>347694720.75905001</v>
      </c>
    </row>
    <row r="212" spans="1:29" ht="24.9" customHeight="1">
      <c r="A212" s="187"/>
      <c r="B212" s="189"/>
      <c r="C212" s="59">
        <v>11</v>
      </c>
      <c r="D212" s="63" t="s">
        <v>545</v>
      </c>
      <c r="E212" s="63">
        <v>20342417.866799999</v>
      </c>
      <c r="F212" s="63">
        <v>0</v>
      </c>
      <c r="G212" s="63">
        <v>93299894.882300004</v>
      </c>
      <c r="H212" s="63">
        <v>43783750.643799998</v>
      </c>
      <c r="I212" s="63">
        <v>6702327.4663000004</v>
      </c>
      <c r="J212" s="63">
        <v>4722781.9018000001</v>
      </c>
      <c r="K212" s="63">
        <f t="shared" si="58"/>
        <v>2361390.9509000001</v>
      </c>
      <c r="L212" s="63">
        <f t="shared" si="59"/>
        <v>2361390.9509000001</v>
      </c>
      <c r="M212" s="78">
        <v>176145354.07820001</v>
      </c>
      <c r="N212" s="68">
        <f t="shared" si="55"/>
        <v>342635135.8883</v>
      </c>
      <c r="O212" s="67"/>
      <c r="P212" s="189"/>
      <c r="Q212" s="71">
        <v>8</v>
      </c>
      <c r="R212" s="195"/>
      <c r="S212" s="63" t="s">
        <v>546</v>
      </c>
      <c r="T212" s="63">
        <v>21263690.730999999</v>
      </c>
      <c r="U212" s="63">
        <v>0</v>
      </c>
      <c r="V212" s="63">
        <v>97525285.489999995</v>
      </c>
      <c r="W212" s="63">
        <v>45766640.859999999</v>
      </c>
      <c r="X212" s="63">
        <v>6859384.3357999995</v>
      </c>
      <c r="Y212" s="63">
        <v>4936668.5124000004</v>
      </c>
      <c r="Z212" s="63">
        <f t="shared" si="61"/>
        <v>2468334.2562000002</v>
      </c>
      <c r="AA212" s="63">
        <f t="shared" si="62"/>
        <v>2468334.2562000002</v>
      </c>
      <c r="AB212" s="63">
        <v>194204947.9316</v>
      </c>
      <c r="AC212" s="68">
        <f t="shared" si="56"/>
        <v>368088283.60460001</v>
      </c>
    </row>
    <row r="213" spans="1:29" ht="24.9" customHeight="1">
      <c r="A213" s="187"/>
      <c r="B213" s="189"/>
      <c r="C213" s="59">
        <v>12</v>
      </c>
      <c r="D213" s="63" t="s">
        <v>547</v>
      </c>
      <c r="E213" s="63">
        <v>20980127.539500002</v>
      </c>
      <c r="F213" s="63">
        <v>0</v>
      </c>
      <c r="G213" s="63">
        <v>96224731.341199994</v>
      </c>
      <c r="H213" s="63">
        <v>45156317.144000001</v>
      </c>
      <c r="I213" s="63">
        <v>7245624.5527999997</v>
      </c>
      <c r="J213" s="63">
        <v>4870835.2807</v>
      </c>
      <c r="K213" s="63">
        <f t="shared" si="58"/>
        <v>2435417.64035</v>
      </c>
      <c r="L213" s="63">
        <f t="shared" si="59"/>
        <v>2435417.64035</v>
      </c>
      <c r="M213" s="78">
        <v>194286367.40259999</v>
      </c>
      <c r="N213" s="68">
        <f t="shared" si="55"/>
        <v>366328585.62045002</v>
      </c>
      <c r="O213" s="67"/>
      <c r="P213" s="189"/>
      <c r="Q213" s="71">
        <v>9</v>
      </c>
      <c r="R213" s="195"/>
      <c r="S213" s="63" t="s">
        <v>548</v>
      </c>
      <c r="T213" s="63">
        <v>25564148.464400001</v>
      </c>
      <c r="U213" s="63">
        <v>0</v>
      </c>
      <c r="V213" s="63">
        <v>117249207.0561</v>
      </c>
      <c r="W213" s="63">
        <v>55022677.6932</v>
      </c>
      <c r="X213" s="63">
        <v>7533155.5937999999</v>
      </c>
      <c r="Y213" s="63">
        <v>5935080.9963999996</v>
      </c>
      <c r="Z213" s="63">
        <f t="shared" si="61"/>
        <v>2967540.4981999998</v>
      </c>
      <c r="AA213" s="63">
        <f t="shared" si="62"/>
        <v>2967540.4981999998</v>
      </c>
      <c r="AB213" s="63">
        <v>216702571.55379999</v>
      </c>
      <c r="AC213" s="68">
        <f t="shared" si="56"/>
        <v>425039300.85949999</v>
      </c>
    </row>
    <row r="214" spans="1:29" ht="24.9" customHeight="1">
      <c r="A214" s="187"/>
      <c r="B214" s="189"/>
      <c r="C214" s="59">
        <v>13</v>
      </c>
      <c r="D214" s="63" t="s">
        <v>549</v>
      </c>
      <c r="E214" s="63">
        <v>19217344.054200001</v>
      </c>
      <c r="F214" s="63">
        <v>0</v>
      </c>
      <c r="G214" s="63">
        <v>88139777.282700002</v>
      </c>
      <c r="H214" s="63">
        <v>41362211.985399999</v>
      </c>
      <c r="I214" s="63">
        <v>7018483.6639999999</v>
      </c>
      <c r="J214" s="63">
        <v>4461579.9996999996</v>
      </c>
      <c r="K214" s="63">
        <f t="shared" si="58"/>
        <v>2230789.9998499998</v>
      </c>
      <c r="L214" s="63">
        <f t="shared" si="59"/>
        <v>2230789.9998499998</v>
      </c>
      <c r="M214" s="78">
        <v>186701997.83309999</v>
      </c>
      <c r="N214" s="68">
        <f t="shared" si="55"/>
        <v>344670604.81924999</v>
      </c>
      <c r="O214" s="67"/>
      <c r="P214" s="189"/>
      <c r="Q214" s="71">
        <v>10</v>
      </c>
      <c r="R214" s="195"/>
      <c r="S214" s="63" t="s">
        <v>550</v>
      </c>
      <c r="T214" s="63">
        <v>27740238.215399999</v>
      </c>
      <c r="U214" s="63">
        <v>0</v>
      </c>
      <c r="V214" s="63">
        <v>127229778.0166</v>
      </c>
      <c r="W214" s="63">
        <v>59706357.463399999</v>
      </c>
      <c r="X214" s="63">
        <v>8204713.8289999999</v>
      </c>
      <c r="Y214" s="63">
        <v>6440291.2109000003</v>
      </c>
      <c r="Z214" s="63">
        <f t="shared" si="61"/>
        <v>3220145.6054500001</v>
      </c>
      <c r="AA214" s="63">
        <f t="shared" si="62"/>
        <v>3220145.6054500001</v>
      </c>
      <c r="AB214" s="63">
        <v>239126301.02810001</v>
      </c>
      <c r="AC214" s="68">
        <f t="shared" si="56"/>
        <v>465227534.15794998</v>
      </c>
    </row>
    <row r="215" spans="1:29" ht="24.9" customHeight="1">
      <c r="A215" s="187"/>
      <c r="B215" s="189"/>
      <c r="C215" s="59">
        <v>14</v>
      </c>
      <c r="D215" s="63" t="s">
        <v>551</v>
      </c>
      <c r="E215" s="63">
        <v>18820795.122299999</v>
      </c>
      <c r="F215" s="63">
        <v>0</v>
      </c>
      <c r="G215" s="63">
        <v>86321017.394099995</v>
      </c>
      <c r="H215" s="63">
        <v>40508704.813299999</v>
      </c>
      <c r="I215" s="63">
        <v>6845291.0905999998</v>
      </c>
      <c r="J215" s="63">
        <v>4369515.5198999997</v>
      </c>
      <c r="K215" s="63">
        <f t="shared" si="58"/>
        <v>2184757.7599499999</v>
      </c>
      <c r="L215" s="63">
        <f t="shared" si="59"/>
        <v>2184757.7599499999</v>
      </c>
      <c r="M215" s="78">
        <v>180918994.64719999</v>
      </c>
      <c r="N215" s="68">
        <f t="shared" si="55"/>
        <v>335599560.82744998</v>
      </c>
      <c r="O215" s="67"/>
      <c r="P215" s="189"/>
      <c r="Q215" s="71">
        <v>11</v>
      </c>
      <c r="R215" s="195"/>
      <c r="S215" s="63" t="s">
        <v>552</v>
      </c>
      <c r="T215" s="63">
        <v>21225423.212699998</v>
      </c>
      <c r="U215" s="63">
        <v>0</v>
      </c>
      <c r="V215" s="63">
        <v>97349772.654699996</v>
      </c>
      <c r="W215" s="63">
        <v>45684276.241800003</v>
      </c>
      <c r="X215" s="63">
        <v>6608076.7676999997</v>
      </c>
      <c r="Y215" s="63">
        <v>4927784.1633000001</v>
      </c>
      <c r="Z215" s="63">
        <f t="shared" si="61"/>
        <v>2463892.0816500001</v>
      </c>
      <c r="AA215" s="63">
        <f t="shared" si="62"/>
        <v>2463892.0816500001</v>
      </c>
      <c r="AB215" s="63">
        <v>185813638.54429999</v>
      </c>
      <c r="AC215" s="68">
        <f t="shared" si="56"/>
        <v>359145079.50285</v>
      </c>
    </row>
    <row r="216" spans="1:29" ht="24.9" customHeight="1">
      <c r="A216" s="187"/>
      <c r="B216" s="189"/>
      <c r="C216" s="59">
        <v>15</v>
      </c>
      <c r="D216" s="63" t="s">
        <v>553</v>
      </c>
      <c r="E216" s="63">
        <v>20422733.5163</v>
      </c>
      <c r="F216" s="63">
        <v>0</v>
      </c>
      <c r="G216" s="63">
        <v>93668260.221699998</v>
      </c>
      <c r="H216" s="63">
        <v>43956617.035300002</v>
      </c>
      <c r="I216" s="63">
        <v>7248897.0014000004</v>
      </c>
      <c r="J216" s="63">
        <v>4741428.3233000003</v>
      </c>
      <c r="K216" s="63">
        <f t="shared" si="58"/>
        <v>2370714.1616500001</v>
      </c>
      <c r="L216" s="63">
        <f t="shared" si="59"/>
        <v>2370714.1616500001</v>
      </c>
      <c r="M216" s="78">
        <v>194395636.4086</v>
      </c>
      <c r="N216" s="68">
        <f t="shared" si="55"/>
        <v>362062858.34495002</v>
      </c>
      <c r="O216" s="67"/>
      <c r="P216" s="189"/>
      <c r="Q216" s="71">
        <v>12</v>
      </c>
      <c r="R216" s="195"/>
      <c r="S216" s="63" t="s">
        <v>554</v>
      </c>
      <c r="T216" s="63">
        <v>21969704.316300001</v>
      </c>
      <c r="U216" s="63">
        <v>0</v>
      </c>
      <c r="V216" s="63">
        <v>100763395.8132</v>
      </c>
      <c r="W216" s="63">
        <v>47286220.438500002</v>
      </c>
      <c r="X216" s="63">
        <v>6818690.6141999997</v>
      </c>
      <c r="Y216" s="63">
        <v>5100579.6171000004</v>
      </c>
      <c r="Z216" s="63">
        <f t="shared" si="61"/>
        <v>2550289.8085500002</v>
      </c>
      <c r="AA216" s="63">
        <f t="shared" si="62"/>
        <v>2550289.8085500002</v>
      </c>
      <c r="AB216" s="63">
        <v>192846160.32789999</v>
      </c>
      <c r="AC216" s="68">
        <f t="shared" si="56"/>
        <v>372234461.31865001</v>
      </c>
    </row>
    <row r="217" spans="1:29" ht="24.9" customHeight="1">
      <c r="A217" s="187"/>
      <c r="B217" s="189"/>
      <c r="C217" s="59">
        <v>16</v>
      </c>
      <c r="D217" s="63" t="s">
        <v>555</v>
      </c>
      <c r="E217" s="63">
        <v>16865963.192000002</v>
      </c>
      <c r="F217" s="63">
        <v>0</v>
      </c>
      <c r="G217" s="63">
        <v>77355238.851600006</v>
      </c>
      <c r="H217" s="63">
        <v>36301246.5678</v>
      </c>
      <c r="I217" s="63">
        <v>6284866.6205000002</v>
      </c>
      <c r="J217" s="63">
        <v>3915673.4583000001</v>
      </c>
      <c r="K217" s="63">
        <f t="shared" si="58"/>
        <v>1957836.72915</v>
      </c>
      <c r="L217" s="63">
        <f t="shared" si="59"/>
        <v>1957836.72915</v>
      </c>
      <c r="M217" s="78">
        <v>162206087.7841</v>
      </c>
      <c r="N217" s="68">
        <f t="shared" si="55"/>
        <v>300971239.74515003</v>
      </c>
      <c r="O217" s="67"/>
      <c r="P217" s="189"/>
      <c r="Q217" s="71">
        <v>13</v>
      </c>
      <c r="R217" s="195"/>
      <c r="S217" s="63" t="s">
        <v>556</v>
      </c>
      <c r="T217" s="63">
        <v>20416806.335000001</v>
      </c>
      <c r="U217" s="63">
        <v>0</v>
      </c>
      <c r="V217" s="63">
        <v>93641075.380400002</v>
      </c>
      <c r="W217" s="63">
        <v>43943859.740000002</v>
      </c>
      <c r="X217" s="63">
        <v>6492575.8141000001</v>
      </c>
      <c r="Y217" s="63">
        <v>4740052.2435999997</v>
      </c>
      <c r="Z217" s="63">
        <f t="shared" si="61"/>
        <v>2370026.1217999998</v>
      </c>
      <c r="AA217" s="63">
        <f t="shared" si="62"/>
        <v>2370026.1217999998</v>
      </c>
      <c r="AB217" s="63">
        <v>181956992.90709999</v>
      </c>
      <c r="AC217" s="68">
        <f t="shared" si="56"/>
        <v>348821336.29839998</v>
      </c>
    </row>
    <row r="218" spans="1:29" ht="24.9" customHeight="1">
      <c r="A218" s="187"/>
      <c r="B218" s="189"/>
      <c r="C218" s="59">
        <v>17</v>
      </c>
      <c r="D218" s="63" t="s">
        <v>557</v>
      </c>
      <c r="E218" s="63">
        <v>21243984.509100001</v>
      </c>
      <c r="F218" s="63">
        <v>0</v>
      </c>
      <c r="G218" s="63">
        <v>97434903.488999993</v>
      </c>
      <c r="H218" s="63">
        <v>45724226.417900003</v>
      </c>
      <c r="I218" s="63">
        <v>7511222.5976999998</v>
      </c>
      <c r="J218" s="63">
        <v>4932093.4325000001</v>
      </c>
      <c r="K218" s="63">
        <f t="shared" si="58"/>
        <v>2466046.7162500001</v>
      </c>
      <c r="L218" s="63">
        <f t="shared" si="59"/>
        <v>2466046.7162500001</v>
      </c>
      <c r="M218" s="78">
        <v>203154844.31979999</v>
      </c>
      <c r="N218" s="68">
        <f t="shared" si="55"/>
        <v>377535228.04974997</v>
      </c>
      <c r="O218" s="67"/>
      <c r="P218" s="189"/>
      <c r="Q218" s="71">
        <v>14</v>
      </c>
      <c r="R218" s="195"/>
      <c r="S218" s="63" t="s">
        <v>558</v>
      </c>
      <c r="T218" s="63">
        <v>25534002.395</v>
      </c>
      <c r="U218" s="63">
        <v>0</v>
      </c>
      <c r="V218" s="63">
        <v>117110943.005</v>
      </c>
      <c r="W218" s="63">
        <v>54957793.174999997</v>
      </c>
      <c r="X218" s="63">
        <v>7495322.3218</v>
      </c>
      <c r="Y218" s="63">
        <v>5928082.1571000004</v>
      </c>
      <c r="Z218" s="63">
        <f t="shared" si="61"/>
        <v>2964041.0785500002</v>
      </c>
      <c r="AA218" s="63">
        <f t="shared" si="62"/>
        <v>2964041.0785500002</v>
      </c>
      <c r="AB218" s="63">
        <v>215439296.06690001</v>
      </c>
      <c r="AC218" s="68">
        <f t="shared" si="56"/>
        <v>423501398.04224998</v>
      </c>
    </row>
    <row r="219" spans="1:29" ht="24.9" customHeight="1">
      <c r="A219" s="187"/>
      <c r="B219" s="189"/>
      <c r="C219" s="59">
        <v>18</v>
      </c>
      <c r="D219" s="63" t="s">
        <v>559</v>
      </c>
      <c r="E219" s="63">
        <v>22335849.553199999</v>
      </c>
      <c r="F219" s="63">
        <v>0</v>
      </c>
      <c r="G219" s="63">
        <v>102442710.0587</v>
      </c>
      <c r="H219" s="63">
        <v>48074288.595200002</v>
      </c>
      <c r="I219" s="63">
        <v>7175419.9373000003</v>
      </c>
      <c r="J219" s="63">
        <v>5185585.4463</v>
      </c>
      <c r="K219" s="63">
        <f t="shared" si="58"/>
        <v>2592792.72315</v>
      </c>
      <c r="L219" s="63">
        <f t="shared" si="59"/>
        <v>2592792.72315</v>
      </c>
      <c r="M219" s="78">
        <v>191942193.4747</v>
      </c>
      <c r="N219" s="68">
        <f t="shared" si="55"/>
        <v>374563254.34224999</v>
      </c>
      <c r="O219" s="67"/>
      <c r="P219" s="189"/>
      <c r="Q219" s="71">
        <v>15</v>
      </c>
      <c r="R219" s="195"/>
      <c r="S219" s="63" t="s">
        <v>560</v>
      </c>
      <c r="T219" s="63">
        <v>16946112.7304</v>
      </c>
      <c r="U219" s="63">
        <v>0</v>
      </c>
      <c r="V219" s="63">
        <v>77722842.326900005</v>
      </c>
      <c r="W219" s="63">
        <v>36473755.431900002</v>
      </c>
      <c r="X219" s="63">
        <v>5663775.2493000003</v>
      </c>
      <c r="Y219" s="63">
        <v>3934281.3147</v>
      </c>
      <c r="Z219" s="63">
        <f t="shared" si="61"/>
        <v>1967140.65735</v>
      </c>
      <c r="AA219" s="63">
        <f t="shared" si="62"/>
        <v>1967140.65735</v>
      </c>
      <c r="AB219" s="63">
        <v>154282848.38780001</v>
      </c>
      <c r="AC219" s="68">
        <f t="shared" si="56"/>
        <v>293056474.78364998</v>
      </c>
    </row>
    <row r="220" spans="1:29" ht="24.9" customHeight="1">
      <c r="A220" s="187"/>
      <c r="B220" s="189"/>
      <c r="C220" s="59">
        <v>19</v>
      </c>
      <c r="D220" s="63" t="s">
        <v>561</v>
      </c>
      <c r="E220" s="63">
        <v>29169969.400600001</v>
      </c>
      <c r="F220" s="63">
        <v>0</v>
      </c>
      <c r="G220" s="63">
        <v>133787197.5995</v>
      </c>
      <c r="H220" s="63">
        <v>62783621.636600003</v>
      </c>
      <c r="I220" s="63">
        <v>9266808.8412999995</v>
      </c>
      <c r="J220" s="63">
        <v>6772223.6590999998</v>
      </c>
      <c r="K220" s="63">
        <f t="shared" si="58"/>
        <v>3386111.8295499999</v>
      </c>
      <c r="L220" s="63">
        <f t="shared" si="59"/>
        <v>3386111.8295499999</v>
      </c>
      <c r="M220" s="78">
        <v>261774914.67550001</v>
      </c>
      <c r="N220" s="68">
        <f t="shared" si="55"/>
        <v>500168623.98304999</v>
      </c>
      <c r="O220" s="67"/>
      <c r="P220" s="189"/>
      <c r="Q220" s="71">
        <v>16</v>
      </c>
      <c r="R220" s="195"/>
      <c r="S220" s="63" t="s">
        <v>562</v>
      </c>
      <c r="T220" s="63">
        <v>28007311.811299998</v>
      </c>
      <c r="U220" s="63">
        <v>0</v>
      </c>
      <c r="V220" s="63">
        <v>128454703.12530001</v>
      </c>
      <c r="W220" s="63">
        <v>60281190.002999999</v>
      </c>
      <c r="X220" s="63">
        <v>8122985.0152000003</v>
      </c>
      <c r="Y220" s="63">
        <v>6502296.1481999997</v>
      </c>
      <c r="Z220" s="63">
        <f t="shared" si="61"/>
        <v>3251148.0740999999</v>
      </c>
      <c r="AA220" s="63">
        <f t="shared" si="62"/>
        <v>3251148.0740999999</v>
      </c>
      <c r="AB220" s="63">
        <v>236397327.25529999</v>
      </c>
      <c r="AC220" s="68">
        <f t="shared" si="56"/>
        <v>464514665.28420001</v>
      </c>
    </row>
    <row r="221" spans="1:29" ht="24.9" customHeight="1">
      <c r="A221" s="187"/>
      <c r="B221" s="189"/>
      <c r="C221" s="59">
        <v>20</v>
      </c>
      <c r="D221" s="63" t="s">
        <v>563</v>
      </c>
      <c r="E221" s="63">
        <v>23123485.4888</v>
      </c>
      <c r="F221" s="63">
        <v>0</v>
      </c>
      <c r="G221" s="63">
        <v>106055178.86589999</v>
      </c>
      <c r="H221" s="63">
        <v>49769547.026900001</v>
      </c>
      <c r="I221" s="63">
        <v>8001948.6223999998</v>
      </c>
      <c r="J221" s="63">
        <v>5368446.3415000001</v>
      </c>
      <c r="K221" s="63">
        <f t="shared" si="58"/>
        <v>2684223.17075</v>
      </c>
      <c r="L221" s="63">
        <f t="shared" si="59"/>
        <v>2684223.17075</v>
      </c>
      <c r="M221" s="78">
        <v>219540478.57609999</v>
      </c>
      <c r="N221" s="68">
        <f t="shared" si="55"/>
        <v>409174861.75085002</v>
      </c>
      <c r="O221" s="67"/>
      <c r="P221" s="189"/>
      <c r="Q221" s="71">
        <v>17</v>
      </c>
      <c r="R221" s="195"/>
      <c r="S221" s="63" t="s">
        <v>564</v>
      </c>
      <c r="T221" s="63">
        <v>22566295.147700001</v>
      </c>
      <c r="U221" s="63">
        <v>0</v>
      </c>
      <c r="V221" s="63">
        <v>103499641.92820001</v>
      </c>
      <c r="W221" s="63">
        <v>48570285.310800001</v>
      </c>
      <c r="X221" s="63">
        <v>6489456.3936999999</v>
      </c>
      <c r="Y221" s="63">
        <v>5239086.6715000002</v>
      </c>
      <c r="Z221" s="63">
        <f t="shared" si="61"/>
        <v>2619543.3357500001</v>
      </c>
      <c r="AA221" s="63">
        <f t="shared" si="62"/>
        <v>2619543.3357500001</v>
      </c>
      <c r="AB221" s="63">
        <v>181852833.60280001</v>
      </c>
      <c r="AC221" s="68">
        <f t="shared" si="56"/>
        <v>365598055.71894997</v>
      </c>
    </row>
    <row r="222" spans="1:29" ht="24.9" customHeight="1">
      <c r="A222" s="187"/>
      <c r="B222" s="189"/>
      <c r="C222" s="59">
        <v>21</v>
      </c>
      <c r="D222" s="63" t="s">
        <v>565</v>
      </c>
      <c r="E222" s="63">
        <v>18338977.4575</v>
      </c>
      <c r="F222" s="63">
        <v>0</v>
      </c>
      <c r="G222" s="63">
        <v>84111174.995700002</v>
      </c>
      <c r="H222" s="63">
        <v>39471670.541699998</v>
      </c>
      <c r="I222" s="63">
        <v>6905019.1622000001</v>
      </c>
      <c r="J222" s="63">
        <v>4257654.6897999998</v>
      </c>
      <c r="K222" s="63">
        <f t="shared" si="58"/>
        <v>2128827.3448999999</v>
      </c>
      <c r="L222" s="63">
        <f t="shared" si="59"/>
        <v>2128827.3448999999</v>
      </c>
      <c r="M222" s="78">
        <v>182913350.53420001</v>
      </c>
      <c r="N222" s="68">
        <f t="shared" si="55"/>
        <v>333869020.03619999</v>
      </c>
      <c r="O222" s="67"/>
      <c r="P222" s="190"/>
      <c r="Q222" s="71">
        <v>18</v>
      </c>
      <c r="R222" s="196"/>
      <c r="S222" s="63" t="s">
        <v>566</v>
      </c>
      <c r="T222" s="63">
        <v>26476243.0075</v>
      </c>
      <c r="U222" s="63">
        <v>0</v>
      </c>
      <c r="V222" s="63">
        <v>121432501.56659999</v>
      </c>
      <c r="W222" s="63">
        <v>56985813.063900001</v>
      </c>
      <c r="X222" s="63">
        <v>7360363.2478999998</v>
      </c>
      <c r="Y222" s="63">
        <v>6146836.7291000001</v>
      </c>
      <c r="Z222" s="63">
        <f t="shared" si="61"/>
        <v>3073418.3645500001</v>
      </c>
      <c r="AA222" s="63">
        <f t="shared" si="62"/>
        <v>3073418.3645500001</v>
      </c>
      <c r="AB222" s="63">
        <v>210932932.20320001</v>
      </c>
      <c r="AC222" s="68">
        <f t="shared" si="56"/>
        <v>426261271.45365</v>
      </c>
    </row>
    <row r="223" spans="1:29" ht="24.9" customHeight="1">
      <c r="A223" s="187"/>
      <c r="B223" s="189"/>
      <c r="C223" s="59">
        <v>22</v>
      </c>
      <c r="D223" s="63" t="s">
        <v>567</v>
      </c>
      <c r="E223" s="63">
        <v>21548054.324299999</v>
      </c>
      <c r="F223" s="63">
        <v>0</v>
      </c>
      <c r="G223" s="63">
        <v>98829510.658199996</v>
      </c>
      <c r="H223" s="63">
        <v>46378687.311099999</v>
      </c>
      <c r="I223" s="63">
        <v>7741753.6490000002</v>
      </c>
      <c r="J223" s="63">
        <v>5002687.5686999997</v>
      </c>
      <c r="K223" s="63">
        <f t="shared" si="58"/>
        <v>2501343.7843499999</v>
      </c>
      <c r="L223" s="63">
        <f t="shared" si="59"/>
        <v>2501343.7843499999</v>
      </c>
      <c r="M223" s="78">
        <v>210852413.435</v>
      </c>
      <c r="N223" s="68">
        <f t="shared" si="55"/>
        <v>387851763.16194999</v>
      </c>
      <c r="O223" s="67"/>
      <c r="P223" s="59"/>
      <c r="Q223" s="181" t="s">
        <v>568</v>
      </c>
      <c r="R223" s="182"/>
      <c r="S223" s="64"/>
      <c r="T223" s="64">
        <f t="shared" ref="T223:Y223" si="63">SUM(T205:T222)</f>
        <v>419920931.15869999</v>
      </c>
      <c r="U223" s="64">
        <f t="shared" si="63"/>
        <v>0</v>
      </c>
      <c r="V223" s="64">
        <f t="shared" si="63"/>
        <v>1925954868.9138999</v>
      </c>
      <c r="W223" s="64">
        <f t="shared" si="63"/>
        <v>903811604.91129994</v>
      </c>
      <c r="X223" s="64">
        <f t="shared" si="63"/>
        <v>126613505.6672</v>
      </c>
      <c r="Y223" s="64">
        <f t="shared" si="63"/>
        <v>97490622.149200007</v>
      </c>
      <c r="Z223" s="64">
        <f t="shared" ref="Z223" si="64">SUM(Z205:Z222)</f>
        <v>48745311.074600004</v>
      </c>
      <c r="AA223" s="64">
        <f t="shared" si="62"/>
        <v>48745311.074600004</v>
      </c>
      <c r="AB223" s="64">
        <f>SUM(AB205:AB222)</f>
        <v>3600688716.4812002</v>
      </c>
      <c r="AC223" s="64">
        <f>SUM(AC205:AC222)</f>
        <v>7025734938.2068996</v>
      </c>
    </row>
    <row r="224" spans="1:29" ht="24.9" customHeight="1">
      <c r="A224" s="187"/>
      <c r="B224" s="189"/>
      <c r="C224" s="59">
        <v>23</v>
      </c>
      <c r="D224" s="63" t="s">
        <v>569</v>
      </c>
      <c r="E224" s="63">
        <v>26778035.634500001</v>
      </c>
      <c r="F224" s="63">
        <v>0</v>
      </c>
      <c r="G224" s="63">
        <v>122816664.4799</v>
      </c>
      <c r="H224" s="63">
        <v>57635372.679300003</v>
      </c>
      <c r="I224" s="63">
        <v>9059502.7575000003</v>
      </c>
      <c r="J224" s="63">
        <v>6216902.1837999998</v>
      </c>
      <c r="K224" s="63">
        <f t="shared" si="58"/>
        <v>3108451.0918999999</v>
      </c>
      <c r="L224" s="63">
        <f t="shared" si="59"/>
        <v>3108451.0918999999</v>
      </c>
      <c r="M224" s="78">
        <v>254852841.05989999</v>
      </c>
      <c r="N224" s="68">
        <f t="shared" si="55"/>
        <v>474250867.70300001</v>
      </c>
      <c r="O224" s="67"/>
      <c r="P224" s="188">
        <v>29</v>
      </c>
      <c r="Q224" s="71">
        <v>1</v>
      </c>
      <c r="R224" s="188" t="s">
        <v>116</v>
      </c>
      <c r="S224" s="63" t="s">
        <v>570</v>
      </c>
      <c r="T224" s="63">
        <v>16546413.413799999</v>
      </c>
      <c r="U224" s="63">
        <v>0</v>
      </c>
      <c r="V224" s="63">
        <v>75889633.292099997</v>
      </c>
      <c r="W224" s="63">
        <v>35613467.568300001</v>
      </c>
      <c r="X224" s="63">
        <v>5227933.4206999997</v>
      </c>
      <c r="Y224" s="63">
        <v>3841485.4282</v>
      </c>
      <c r="Z224" s="63">
        <v>0</v>
      </c>
      <c r="AA224" s="63">
        <f t="shared" si="62"/>
        <v>3841485.4282</v>
      </c>
      <c r="AB224" s="63">
        <v>151745469.70860001</v>
      </c>
      <c r="AC224" s="68">
        <f t="shared" si="56"/>
        <v>288864402.83170003</v>
      </c>
    </row>
    <row r="225" spans="1:29" ht="24.9" customHeight="1">
      <c r="A225" s="187"/>
      <c r="B225" s="189"/>
      <c r="C225" s="59">
        <v>24</v>
      </c>
      <c r="D225" s="63" t="s">
        <v>571</v>
      </c>
      <c r="E225" s="63">
        <v>22036754.1193</v>
      </c>
      <c r="F225" s="63">
        <v>0</v>
      </c>
      <c r="G225" s="63">
        <v>101070917.7418</v>
      </c>
      <c r="H225" s="63">
        <v>47430534.250100002</v>
      </c>
      <c r="I225" s="63">
        <v>7104073.4961999999</v>
      </c>
      <c r="J225" s="63">
        <v>5116146.1834000004</v>
      </c>
      <c r="K225" s="63">
        <f t="shared" si="58"/>
        <v>2558073.0917000002</v>
      </c>
      <c r="L225" s="63">
        <f t="shared" si="59"/>
        <v>2558073.0917000002</v>
      </c>
      <c r="M225" s="78">
        <v>189559893.3109</v>
      </c>
      <c r="N225" s="68">
        <f t="shared" si="55"/>
        <v>369760246.00999999</v>
      </c>
      <c r="O225" s="67"/>
      <c r="P225" s="189"/>
      <c r="Q225" s="71">
        <v>2</v>
      </c>
      <c r="R225" s="189"/>
      <c r="S225" s="63" t="s">
        <v>572</v>
      </c>
      <c r="T225" s="63">
        <v>16592828.393300001</v>
      </c>
      <c r="U225" s="63">
        <v>0</v>
      </c>
      <c r="V225" s="63">
        <v>76102514.216100007</v>
      </c>
      <c r="W225" s="63">
        <v>35713368.273400001</v>
      </c>
      <c r="X225" s="63">
        <v>5139012.2829999998</v>
      </c>
      <c r="Y225" s="63">
        <v>3852261.3265</v>
      </c>
      <c r="Z225" s="63">
        <v>0</v>
      </c>
      <c r="AA225" s="63">
        <f t="shared" si="62"/>
        <v>3852261.3265</v>
      </c>
      <c r="AB225" s="63">
        <v>148776339.9549</v>
      </c>
      <c r="AC225" s="68">
        <f t="shared" si="56"/>
        <v>286176324.4472</v>
      </c>
    </row>
    <row r="226" spans="1:29" ht="24.9" customHeight="1">
      <c r="A226" s="187"/>
      <c r="B226" s="190"/>
      <c r="C226" s="59">
        <v>25</v>
      </c>
      <c r="D226" s="63" t="s">
        <v>573</v>
      </c>
      <c r="E226" s="63">
        <v>21162832.278499998</v>
      </c>
      <c r="F226" s="63">
        <v>0</v>
      </c>
      <c r="G226" s="63">
        <v>97062701.195600003</v>
      </c>
      <c r="H226" s="63">
        <v>45549559.421499997</v>
      </c>
      <c r="I226" s="63">
        <v>6861359.0483999997</v>
      </c>
      <c r="J226" s="63">
        <v>4913252.7868999997</v>
      </c>
      <c r="K226" s="63">
        <f t="shared" si="58"/>
        <v>2456626.3934499999</v>
      </c>
      <c r="L226" s="63">
        <f t="shared" si="59"/>
        <v>2456626.3934499999</v>
      </c>
      <c r="M226" s="78">
        <v>181455513.32789999</v>
      </c>
      <c r="N226" s="68">
        <f t="shared" si="55"/>
        <v>354548591.66535002</v>
      </c>
      <c r="O226" s="67"/>
      <c r="P226" s="189"/>
      <c r="Q226" s="71">
        <v>3</v>
      </c>
      <c r="R226" s="189"/>
      <c r="S226" s="63" t="s">
        <v>574</v>
      </c>
      <c r="T226" s="63">
        <v>20671877.014800001</v>
      </c>
      <c r="U226" s="63">
        <v>0</v>
      </c>
      <c r="V226" s="63">
        <v>94810949.471799999</v>
      </c>
      <c r="W226" s="63">
        <v>44492857.952399999</v>
      </c>
      <c r="X226" s="63">
        <v>6101312.2684000004</v>
      </c>
      <c r="Y226" s="63">
        <v>4799270.5332000004</v>
      </c>
      <c r="Z226" s="63">
        <v>0</v>
      </c>
      <c r="AA226" s="63">
        <f t="shared" si="62"/>
        <v>4799270.5332000004</v>
      </c>
      <c r="AB226" s="63">
        <v>180908109.64449999</v>
      </c>
      <c r="AC226" s="68">
        <f t="shared" si="56"/>
        <v>351784376.88510001</v>
      </c>
    </row>
    <row r="227" spans="1:29" ht="24.9" customHeight="1">
      <c r="A227" s="59"/>
      <c r="B227" s="180" t="s">
        <v>575</v>
      </c>
      <c r="C227" s="181"/>
      <c r="D227" s="64"/>
      <c r="E227" s="64">
        <f>SUM(E202:E226)</f>
        <v>541943440.8484</v>
      </c>
      <c r="F227" s="64">
        <f t="shared" ref="F227:N227" si="65">SUM(F202:F226)</f>
        <v>0</v>
      </c>
      <c r="G227" s="64">
        <f t="shared" si="65"/>
        <v>2485607482.5763001</v>
      </c>
      <c r="H227" s="64">
        <f t="shared" si="65"/>
        <v>1166445239.3292999</v>
      </c>
      <c r="I227" s="64">
        <f t="shared" si="65"/>
        <v>185440305.1498</v>
      </c>
      <c r="J227" s="64">
        <f t="shared" si="65"/>
        <v>125819884.8828</v>
      </c>
      <c r="K227" s="64">
        <f t="shared" si="65"/>
        <v>62909942.441399999</v>
      </c>
      <c r="L227" s="64">
        <f t="shared" si="65"/>
        <v>62909942.441399999</v>
      </c>
      <c r="M227" s="64">
        <f t="shared" si="65"/>
        <v>5000728439.5799999</v>
      </c>
      <c r="N227" s="64">
        <f t="shared" si="65"/>
        <v>9443074849.9251995</v>
      </c>
      <c r="O227" s="67"/>
      <c r="P227" s="189"/>
      <c r="Q227" s="71">
        <v>4</v>
      </c>
      <c r="R227" s="189"/>
      <c r="S227" s="63" t="s">
        <v>576</v>
      </c>
      <c r="T227" s="63">
        <v>18273482.365899999</v>
      </c>
      <c r="U227" s="63">
        <v>0</v>
      </c>
      <c r="V227" s="63">
        <v>83810783.705400005</v>
      </c>
      <c r="W227" s="63">
        <v>39330702.9943</v>
      </c>
      <c r="X227" s="63">
        <v>5223801.6601999998</v>
      </c>
      <c r="Y227" s="63">
        <v>4242449.0719999997</v>
      </c>
      <c r="Z227" s="63">
        <v>0</v>
      </c>
      <c r="AA227" s="63">
        <f t="shared" si="62"/>
        <v>4242449.0719999997</v>
      </c>
      <c r="AB227" s="63">
        <v>151607507.7622</v>
      </c>
      <c r="AC227" s="68">
        <f t="shared" si="56"/>
        <v>302488727.56</v>
      </c>
    </row>
    <row r="228" spans="1:29" ht="24.9" customHeight="1">
      <c r="A228" s="187"/>
      <c r="B228" s="188" t="s">
        <v>577</v>
      </c>
      <c r="C228" s="59">
        <v>1</v>
      </c>
      <c r="D228" s="63" t="s">
        <v>578</v>
      </c>
      <c r="E228" s="63">
        <v>24031813.366099998</v>
      </c>
      <c r="F228" s="63">
        <f>-247527.6777</f>
        <v>-247527.6777</v>
      </c>
      <c r="G228" s="63">
        <v>110221197.67569999</v>
      </c>
      <c r="H228" s="63">
        <v>51724575.261100002</v>
      </c>
      <c r="I228" s="63">
        <v>5875173.6842999998</v>
      </c>
      <c r="J228" s="63">
        <v>5579327.5891000004</v>
      </c>
      <c r="K228" s="63">
        <v>0</v>
      </c>
      <c r="L228" s="63">
        <f t="shared" ref="L228:L240" si="66">J228-K228</f>
        <v>5579327.5891000004</v>
      </c>
      <c r="M228" s="78">
        <v>196385022.94159999</v>
      </c>
      <c r="N228" s="68">
        <f t="shared" si="55"/>
        <v>393569582.84020001</v>
      </c>
      <c r="O228" s="67"/>
      <c r="P228" s="189"/>
      <c r="Q228" s="71">
        <v>5</v>
      </c>
      <c r="R228" s="189"/>
      <c r="S228" s="63" t="s">
        <v>579</v>
      </c>
      <c r="T228" s="63">
        <v>17292447.885400001</v>
      </c>
      <c r="U228" s="63">
        <v>0</v>
      </c>
      <c r="V228" s="63">
        <v>79311298.221300006</v>
      </c>
      <c r="W228" s="63">
        <v>37219185.604999997</v>
      </c>
      <c r="X228" s="63">
        <v>5164108.9028000003</v>
      </c>
      <c r="Y228" s="63">
        <v>4014687.9514000001</v>
      </c>
      <c r="Z228" s="63">
        <v>0</v>
      </c>
      <c r="AA228" s="63">
        <f t="shared" si="62"/>
        <v>4014687.9514000001</v>
      </c>
      <c r="AB228" s="63">
        <v>149614331.03709999</v>
      </c>
      <c r="AC228" s="68">
        <f t="shared" si="56"/>
        <v>292616059.60299999</v>
      </c>
    </row>
    <row r="229" spans="1:29" ht="24.9" customHeight="1">
      <c r="A229" s="187"/>
      <c r="B229" s="189"/>
      <c r="C229" s="59">
        <v>2</v>
      </c>
      <c r="D229" s="63" t="s">
        <v>580</v>
      </c>
      <c r="E229" s="63">
        <v>22565834.989500001</v>
      </c>
      <c r="F229" s="63">
        <f>-232428.1004</f>
        <v>-232428.1004</v>
      </c>
      <c r="G229" s="63">
        <v>103497531.42640001</v>
      </c>
      <c r="H229" s="63">
        <v>48569294.895000003</v>
      </c>
      <c r="I229" s="63">
        <v>5932712.2758999998</v>
      </c>
      <c r="J229" s="63">
        <v>5238979.8393999999</v>
      </c>
      <c r="K229" s="63">
        <v>0</v>
      </c>
      <c r="L229" s="63">
        <f t="shared" si="66"/>
        <v>5238979.8393999999</v>
      </c>
      <c r="M229" s="78">
        <v>198306270.78850001</v>
      </c>
      <c r="N229" s="68">
        <f t="shared" si="55"/>
        <v>383878196.11430001</v>
      </c>
      <c r="O229" s="67"/>
      <c r="P229" s="189"/>
      <c r="Q229" s="71">
        <v>6</v>
      </c>
      <c r="R229" s="189"/>
      <c r="S229" s="63" t="s">
        <v>581</v>
      </c>
      <c r="T229" s="63">
        <v>19695248.7863</v>
      </c>
      <c r="U229" s="63">
        <v>0</v>
      </c>
      <c r="V229" s="63">
        <v>90331673.131300002</v>
      </c>
      <c r="W229" s="63">
        <v>42390824.304799996</v>
      </c>
      <c r="X229" s="63">
        <v>5971426.6668999996</v>
      </c>
      <c r="Y229" s="63">
        <v>4572532.3865999999</v>
      </c>
      <c r="Z229" s="63">
        <v>0</v>
      </c>
      <c r="AA229" s="63">
        <f t="shared" si="62"/>
        <v>4572532.3865999999</v>
      </c>
      <c r="AB229" s="63">
        <v>176571152.0456</v>
      </c>
      <c r="AC229" s="68">
        <f t="shared" si="56"/>
        <v>339532857.3215</v>
      </c>
    </row>
    <row r="230" spans="1:29" ht="24.9" customHeight="1">
      <c r="A230" s="187"/>
      <c r="B230" s="189"/>
      <c r="C230" s="59">
        <v>3</v>
      </c>
      <c r="D230" s="63" t="s">
        <v>582</v>
      </c>
      <c r="E230" s="63">
        <v>22760095.5383</v>
      </c>
      <c r="F230" s="63">
        <f>-234428.984</f>
        <v>-234428.984</v>
      </c>
      <c r="G230" s="63">
        <v>104388501.65889999</v>
      </c>
      <c r="H230" s="63">
        <v>48987409.176299997</v>
      </c>
      <c r="I230" s="63">
        <v>5938138.8902000003</v>
      </c>
      <c r="J230" s="63">
        <v>5284080.1912000002</v>
      </c>
      <c r="K230" s="63">
        <v>0</v>
      </c>
      <c r="L230" s="63">
        <f t="shared" si="66"/>
        <v>5284080.1912000002</v>
      </c>
      <c r="M230" s="78">
        <v>198487468.6726</v>
      </c>
      <c r="N230" s="68">
        <f t="shared" si="55"/>
        <v>385611265.14349997</v>
      </c>
      <c r="O230" s="67"/>
      <c r="P230" s="189"/>
      <c r="Q230" s="71">
        <v>7</v>
      </c>
      <c r="R230" s="189"/>
      <c r="S230" s="63" t="s">
        <v>583</v>
      </c>
      <c r="T230" s="63">
        <v>16507544.734200001</v>
      </c>
      <c r="U230" s="63">
        <v>0</v>
      </c>
      <c r="V230" s="63">
        <v>75711363.248500004</v>
      </c>
      <c r="W230" s="63">
        <v>35529809.048100002</v>
      </c>
      <c r="X230" s="63">
        <v>5317796.2703</v>
      </c>
      <c r="Y230" s="63">
        <v>3832461.5109000001</v>
      </c>
      <c r="Z230" s="63">
        <v>0</v>
      </c>
      <c r="AA230" s="63">
        <f t="shared" si="62"/>
        <v>3832461.5109000001</v>
      </c>
      <c r="AB230" s="63">
        <v>154746043.78060001</v>
      </c>
      <c r="AC230" s="68">
        <f t="shared" si="56"/>
        <v>291645018.59259999</v>
      </c>
    </row>
    <row r="231" spans="1:29" ht="24.9" customHeight="1">
      <c r="A231" s="187"/>
      <c r="B231" s="189"/>
      <c r="C231" s="59">
        <v>4</v>
      </c>
      <c r="D231" s="63" t="s">
        <v>98</v>
      </c>
      <c r="E231" s="63">
        <v>21947091.886</v>
      </c>
      <c r="F231" s="63">
        <f>-226055.0464</f>
        <v>-226055.04639999999</v>
      </c>
      <c r="G231" s="63">
        <v>100659684.5738</v>
      </c>
      <c r="H231" s="63">
        <v>47237550.854900002</v>
      </c>
      <c r="I231" s="63">
        <v>5582230.6826999998</v>
      </c>
      <c r="J231" s="63">
        <v>5095329.8194000004</v>
      </c>
      <c r="K231" s="63">
        <v>0</v>
      </c>
      <c r="L231" s="63">
        <f t="shared" si="66"/>
        <v>5095329.8194000004</v>
      </c>
      <c r="M231" s="78">
        <v>186603481.6322</v>
      </c>
      <c r="N231" s="68">
        <f t="shared" si="55"/>
        <v>366899314.40259999</v>
      </c>
      <c r="O231" s="67"/>
      <c r="P231" s="189"/>
      <c r="Q231" s="71">
        <v>8</v>
      </c>
      <c r="R231" s="189"/>
      <c r="S231" s="63" t="s">
        <v>584</v>
      </c>
      <c r="T231" s="63">
        <v>17143932.671599999</v>
      </c>
      <c r="U231" s="63">
        <v>0</v>
      </c>
      <c r="V231" s="63">
        <v>78630137.607199997</v>
      </c>
      <c r="W231" s="63">
        <v>36899530.727499999</v>
      </c>
      <c r="X231" s="63">
        <v>5226026.4543000003</v>
      </c>
      <c r="Y231" s="63">
        <v>3980208.0301000001</v>
      </c>
      <c r="Z231" s="63">
        <v>0</v>
      </c>
      <c r="AA231" s="63">
        <f t="shared" si="62"/>
        <v>3980208.0301000001</v>
      </c>
      <c r="AB231" s="63">
        <v>151681794.9641</v>
      </c>
      <c r="AC231" s="68">
        <f t="shared" si="56"/>
        <v>293561630.45480001</v>
      </c>
    </row>
    <row r="232" spans="1:29" ht="24.9" customHeight="1">
      <c r="A232" s="187"/>
      <c r="B232" s="189"/>
      <c r="C232" s="59">
        <v>5</v>
      </c>
      <c r="D232" s="63" t="s">
        <v>585</v>
      </c>
      <c r="E232" s="63">
        <v>21875872.364700001</v>
      </c>
      <c r="F232" s="63">
        <f>-225321.4854</f>
        <v>-225321.48540000001</v>
      </c>
      <c r="G232" s="63">
        <v>100333038.35619999</v>
      </c>
      <c r="H232" s="63">
        <v>47084262.402000003</v>
      </c>
      <c r="I232" s="63">
        <v>5803321.0730999997</v>
      </c>
      <c r="J232" s="63">
        <v>5078795.1936999997</v>
      </c>
      <c r="K232" s="63">
        <v>0</v>
      </c>
      <c r="L232" s="63">
        <f t="shared" si="66"/>
        <v>5078795.1936999997</v>
      </c>
      <c r="M232" s="78">
        <v>193985821.4567</v>
      </c>
      <c r="N232" s="68">
        <f t="shared" si="55"/>
        <v>373935789.361</v>
      </c>
      <c r="O232" s="67"/>
      <c r="P232" s="189"/>
      <c r="Q232" s="71">
        <v>9</v>
      </c>
      <c r="R232" s="189"/>
      <c r="S232" s="63" t="s">
        <v>586</v>
      </c>
      <c r="T232" s="63">
        <v>16861908.440699998</v>
      </c>
      <c r="U232" s="63">
        <v>0</v>
      </c>
      <c r="V232" s="63">
        <v>77336641.855299994</v>
      </c>
      <c r="W232" s="63">
        <v>36292519.3741</v>
      </c>
      <c r="X232" s="63">
        <v>5207192.2181000002</v>
      </c>
      <c r="Y232" s="63">
        <v>3914732.0901000001</v>
      </c>
      <c r="Z232" s="63">
        <v>0</v>
      </c>
      <c r="AA232" s="63">
        <f t="shared" si="62"/>
        <v>3914732.0901000001</v>
      </c>
      <c r="AB232" s="63">
        <v>151052908.59850001</v>
      </c>
      <c r="AC232" s="68">
        <f t="shared" si="56"/>
        <v>290665902.57679999</v>
      </c>
    </row>
    <row r="233" spans="1:29" ht="24.9" customHeight="1">
      <c r="A233" s="187"/>
      <c r="B233" s="189"/>
      <c r="C233" s="59">
        <v>6</v>
      </c>
      <c r="D233" s="63" t="s">
        <v>587</v>
      </c>
      <c r="E233" s="63">
        <v>22737606.1998</v>
      </c>
      <c r="F233" s="63">
        <f>-234197.3439</f>
        <v>-234197.34390000001</v>
      </c>
      <c r="G233" s="63">
        <v>104285354.97660001</v>
      </c>
      <c r="H233" s="63">
        <v>48939004.527800001</v>
      </c>
      <c r="I233" s="63">
        <v>5657190.9428000003</v>
      </c>
      <c r="J233" s="63">
        <v>5278858.9710999997</v>
      </c>
      <c r="K233" s="63">
        <v>0</v>
      </c>
      <c r="L233" s="63">
        <f t="shared" si="66"/>
        <v>5278858.9710999997</v>
      </c>
      <c r="M233" s="78">
        <v>189106449.36739999</v>
      </c>
      <c r="N233" s="68">
        <f t="shared" si="55"/>
        <v>375770267.64160001</v>
      </c>
      <c r="O233" s="67"/>
      <c r="P233" s="189"/>
      <c r="Q233" s="71">
        <v>10</v>
      </c>
      <c r="R233" s="189"/>
      <c r="S233" s="63" t="s">
        <v>588</v>
      </c>
      <c r="T233" s="63">
        <v>19141598.1164</v>
      </c>
      <c r="U233" s="63">
        <v>0</v>
      </c>
      <c r="V233" s="63">
        <v>87792370.790800005</v>
      </c>
      <c r="W233" s="63">
        <v>41199181.156400003</v>
      </c>
      <c r="X233" s="63">
        <v>5892358.1890000002</v>
      </c>
      <c r="Y233" s="63">
        <v>4443994.5018999996</v>
      </c>
      <c r="Z233" s="63">
        <v>0</v>
      </c>
      <c r="AA233" s="63">
        <f t="shared" si="62"/>
        <v>4443994.5018999996</v>
      </c>
      <c r="AB233" s="63">
        <v>173931008.47189999</v>
      </c>
      <c r="AC233" s="68">
        <f t="shared" si="56"/>
        <v>332400511.22640002</v>
      </c>
    </row>
    <row r="234" spans="1:29" ht="24.9" customHeight="1">
      <c r="A234" s="187"/>
      <c r="B234" s="189"/>
      <c r="C234" s="59">
        <v>7</v>
      </c>
      <c r="D234" s="63" t="s">
        <v>589</v>
      </c>
      <c r="E234" s="63">
        <v>26567160.6983</v>
      </c>
      <c r="F234" s="63">
        <f>-273641.7552</f>
        <v>-273641.75520000001</v>
      </c>
      <c r="G234" s="63">
        <v>121849492.85349999</v>
      </c>
      <c r="H234" s="63">
        <v>57181498.627599999</v>
      </c>
      <c r="I234" s="63">
        <v>6615370.9391000001</v>
      </c>
      <c r="J234" s="63">
        <v>6167944.5653999997</v>
      </c>
      <c r="K234" s="63">
        <v>0</v>
      </c>
      <c r="L234" s="63">
        <f t="shared" si="66"/>
        <v>6167944.5653999997</v>
      </c>
      <c r="M234" s="78">
        <v>221100650.16460001</v>
      </c>
      <c r="N234" s="68">
        <f t="shared" si="55"/>
        <v>439208476.09329998</v>
      </c>
      <c r="O234" s="67"/>
      <c r="P234" s="189"/>
      <c r="Q234" s="71">
        <v>11</v>
      </c>
      <c r="R234" s="189"/>
      <c r="S234" s="63" t="s">
        <v>590</v>
      </c>
      <c r="T234" s="63">
        <v>20267710.1373</v>
      </c>
      <c r="U234" s="63">
        <v>0</v>
      </c>
      <c r="V234" s="63">
        <v>92957250.101600006</v>
      </c>
      <c r="W234" s="63">
        <v>43622954.389300004</v>
      </c>
      <c r="X234" s="63">
        <v>6299801.5754000004</v>
      </c>
      <c r="Y234" s="63">
        <v>4705437.4389000004</v>
      </c>
      <c r="Z234" s="63">
        <v>0</v>
      </c>
      <c r="AA234" s="63">
        <f t="shared" si="62"/>
        <v>4705437.4389000004</v>
      </c>
      <c r="AB234" s="63">
        <v>187535785.8303</v>
      </c>
      <c r="AC234" s="68">
        <f t="shared" si="56"/>
        <v>355388939.47280002</v>
      </c>
    </row>
    <row r="235" spans="1:29" ht="24.9" customHeight="1">
      <c r="A235" s="187"/>
      <c r="B235" s="189"/>
      <c r="C235" s="59">
        <v>8</v>
      </c>
      <c r="D235" s="63" t="s">
        <v>591</v>
      </c>
      <c r="E235" s="63">
        <v>23532483.1272</v>
      </c>
      <c r="F235" s="63">
        <f>-242384.5762</f>
        <v>-242384.57620000001</v>
      </c>
      <c r="G235" s="63">
        <v>107931034.377</v>
      </c>
      <c r="H235" s="63">
        <v>50649848.017999999</v>
      </c>
      <c r="I235" s="63">
        <v>5867227.9908999996</v>
      </c>
      <c r="J235" s="63">
        <v>5463400.9655999998</v>
      </c>
      <c r="K235" s="63">
        <v>0</v>
      </c>
      <c r="L235" s="63">
        <f t="shared" si="66"/>
        <v>5463400.9655999998</v>
      </c>
      <c r="M235" s="78">
        <v>196119711.5061</v>
      </c>
      <c r="N235" s="68">
        <f t="shared" si="55"/>
        <v>389321321.40859997</v>
      </c>
      <c r="O235" s="67"/>
      <c r="P235" s="189"/>
      <c r="Q235" s="71">
        <v>12</v>
      </c>
      <c r="R235" s="189"/>
      <c r="S235" s="63" t="s">
        <v>592</v>
      </c>
      <c r="T235" s="63">
        <v>23424802.283300001</v>
      </c>
      <c r="U235" s="63">
        <v>0</v>
      </c>
      <c r="V235" s="63">
        <v>107437159.3871</v>
      </c>
      <c r="W235" s="63">
        <v>50418082.4899</v>
      </c>
      <c r="X235" s="63">
        <v>6545035.1023000004</v>
      </c>
      <c r="Y235" s="63">
        <v>5438401.3247999996</v>
      </c>
      <c r="Z235" s="63">
        <v>0</v>
      </c>
      <c r="AA235" s="63">
        <f t="shared" si="62"/>
        <v>5438401.3247999996</v>
      </c>
      <c r="AB235" s="63">
        <v>195724279.36469999</v>
      </c>
      <c r="AC235" s="68">
        <f t="shared" si="56"/>
        <v>388987759.95209998</v>
      </c>
    </row>
    <row r="236" spans="1:29" ht="24.9" customHeight="1">
      <c r="A236" s="187"/>
      <c r="B236" s="189"/>
      <c r="C236" s="59">
        <v>9</v>
      </c>
      <c r="D236" s="63" t="s">
        <v>593</v>
      </c>
      <c r="E236" s="63">
        <v>21291259.2612</v>
      </c>
      <c r="F236" s="63">
        <f>-219299.9704</f>
        <v>-219299.97039999999</v>
      </c>
      <c r="G236" s="63">
        <v>97651727.733999997</v>
      </c>
      <c r="H236" s="63">
        <v>45825977.643700004</v>
      </c>
      <c r="I236" s="63">
        <v>5512567.5515000001</v>
      </c>
      <c r="J236" s="63">
        <v>4943068.9391000001</v>
      </c>
      <c r="K236" s="63">
        <v>0</v>
      </c>
      <c r="L236" s="63">
        <f t="shared" si="66"/>
        <v>4943068.9391000001</v>
      </c>
      <c r="M236" s="78">
        <v>184277388.18740001</v>
      </c>
      <c r="N236" s="68">
        <f t="shared" si="55"/>
        <v>359282689.34649998</v>
      </c>
      <c r="O236" s="67"/>
      <c r="P236" s="189"/>
      <c r="Q236" s="71">
        <v>13</v>
      </c>
      <c r="R236" s="189"/>
      <c r="S236" s="63" t="s">
        <v>594</v>
      </c>
      <c r="T236" s="63">
        <v>21835294.5537</v>
      </c>
      <c r="U236" s="63">
        <v>0</v>
      </c>
      <c r="V236" s="63">
        <v>100146929.4321</v>
      </c>
      <c r="W236" s="63">
        <v>46996925.254100002</v>
      </c>
      <c r="X236" s="63">
        <v>6140181.4233999997</v>
      </c>
      <c r="Y236" s="63">
        <v>5069374.4771999996</v>
      </c>
      <c r="Z236" s="63">
        <v>0</v>
      </c>
      <c r="AA236" s="63">
        <f t="shared" si="62"/>
        <v>5069374.4771999996</v>
      </c>
      <c r="AB236" s="63">
        <v>182205973.88159999</v>
      </c>
      <c r="AC236" s="68">
        <f t="shared" si="56"/>
        <v>362394679.02209997</v>
      </c>
    </row>
    <row r="237" spans="1:29" ht="24.9" customHeight="1">
      <c r="A237" s="187"/>
      <c r="B237" s="189"/>
      <c r="C237" s="59">
        <v>10</v>
      </c>
      <c r="D237" s="63" t="s">
        <v>595</v>
      </c>
      <c r="E237" s="63">
        <v>29573467.009799998</v>
      </c>
      <c r="F237" s="63">
        <f>-304606.7102</f>
        <v>-304606.71019999997</v>
      </c>
      <c r="G237" s="63">
        <v>135637827.3908</v>
      </c>
      <c r="H237" s="63">
        <v>63652084.708400004</v>
      </c>
      <c r="I237" s="63">
        <v>6844536.5082999999</v>
      </c>
      <c r="J237" s="63">
        <v>6865901.3733000001</v>
      </c>
      <c r="K237" s="63">
        <v>0</v>
      </c>
      <c r="L237" s="63">
        <f t="shared" si="66"/>
        <v>6865901.3733000001</v>
      </c>
      <c r="M237" s="78">
        <v>228752625.0183</v>
      </c>
      <c r="N237" s="68">
        <f t="shared" si="55"/>
        <v>471021835.29869998</v>
      </c>
      <c r="O237" s="67"/>
      <c r="P237" s="189"/>
      <c r="Q237" s="71">
        <v>14</v>
      </c>
      <c r="R237" s="189"/>
      <c r="S237" s="63" t="s">
        <v>596</v>
      </c>
      <c r="T237" s="63">
        <v>19033614.155400001</v>
      </c>
      <c r="U237" s="63">
        <v>0</v>
      </c>
      <c r="V237" s="63">
        <v>87297105.563600004</v>
      </c>
      <c r="W237" s="63">
        <v>40966763.218099996</v>
      </c>
      <c r="X237" s="63">
        <v>5924105.6484000003</v>
      </c>
      <c r="Y237" s="63">
        <v>4418924.4880999997</v>
      </c>
      <c r="Z237" s="63">
        <v>0</v>
      </c>
      <c r="AA237" s="63">
        <f t="shared" si="62"/>
        <v>4418924.4880999997</v>
      </c>
      <c r="AB237" s="63">
        <v>174991075.05199999</v>
      </c>
      <c r="AC237" s="68">
        <f t="shared" si="56"/>
        <v>332631588.12559998</v>
      </c>
    </row>
    <row r="238" spans="1:29" ht="24.9" customHeight="1">
      <c r="A238" s="187"/>
      <c r="B238" s="189"/>
      <c r="C238" s="59">
        <v>11</v>
      </c>
      <c r="D238" s="63" t="s">
        <v>597</v>
      </c>
      <c r="E238" s="63">
        <v>22942654.0984</v>
      </c>
      <c r="F238" s="63">
        <f>-236309.3371</f>
        <v>-236309.3371</v>
      </c>
      <c r="G238" s="63">
        <v>105225801.06820001</v>
      </c>
      <c r="H238" s="63">
        <v>49380336.827500001</v>
      </c>
      <c r="I238" s="63">
        <v>5838717.6657999996</v>
      </c>
      <c r="J238" s="63">
        <v>5326463.7597000003</v>
      </c>
      <c r="K238" s="63">
        <v>0</v>
      </c>
      <c r="L238" s="63">
        <f t="shared" si="66"/>
        <v>5326463.7597000003</v>
      </c>
      <c r="M238" s="78">
        <v>195167734.7701</v>
      </c>
      <c r="N238" s="68">
        <f t="shared" si="55"/>
        <v>383645398.85259998</v>
      </c>
      <c r="O238" s="67"/>
      <c r="P238" s="189"/>
      <c r="Q238" s="71">
        <v>15</v>
      </c>
      <c r="R238" s="189"/>
      <c r="S238" s="63" t="s">
        <v>598</v>
      </c>
      <c r="T238" s="63">
        <v>14957018.5755</v>
      </c>
      <c r="U238" s="63">
        <v>0</v>
      </c>
      <c r="V238" s="63">
        <v>68599921.110100001</v>
      </c>
      <c r="W238" s="63">
        <v>32192553.312600002</v>
      </c>
      <c r="X238" s="63">
        <v>4767212.6886</v>
      </c>
      <c r="Y238" s="63">
        <v>3472484.79</v>
      </c>
      <c r="Z238" s="63">
        <v>0</v>
      </c>
      <c r="AA238" s="63">
        <f t="shared" si="62"/>
        <v>3472484.79</v>
      </c>
      <c r="AB238" s="63">
        <v>136361730.04359999</v>
      </c>
      <c r="AC238" s="68">
        <f t="shared" si="56"/>
        <v>260350920.52039999</v>
      </c>
    </row>
    <row r="239" spans="1:29" ht="24.9" customHeight="1">
      <c r="A239" s="187"/>
      <c r="B239" s="189"/>
      <c r="C239" s="59">
        <v>12</v>
      </c>
      <c r="D239" s="63" t="s">
        <v>599</v>
      </c>
      <c r="E239" s="63">
        <v>25315456.4518</v>
      </c>
      <c r="F239" s="63">
        <f>-260749.2015</f>
        <v>-260749.2015</v>
      </c>
      <c r="G239" s="63">
        <v>116108588.53300001</v>
      </c>
      <c r="H239" s="63">
        <v>54487408.5264</v>
      </c>
      <c r="I239" s="63">
        <v>6400342.8185000001</v>
      </c>
      <c r="J239" s="63">
        <v>5877343.6053999998</v>
      </c>
      <c r="K239" s="63">
        <v>0</v>
      </c>
      <c r="L239" s="63">
        <f t="shared" si="66"/>
        <v>5877343.6053999998</v>
      </c>
      <c r="M239" s="78">
        <v>213920733.139</v>
      </c>
      <c r="N239" s="68">
        <f t="shared" si="55"/>
        <v>421849123.87260002</v>
      </c>
      <c r="O239" s="67"/>
      <c r="P239" s="189"/>
      <c r="Q239" s="71">
        <v>16</v>
      </c>
      <c r="R239" s="189"/>
      <c r="S239" s="63" t="s">
        <v>338</v>
      </c>
      <c r="T239" s="63">
        <v>19273533.997699998</v>
      </c>
      <c r="U239" s="63">
        <v>0</v>
      </c>
      <c r="V239" s="63">
        <v>88397490.788599998</v>
      </c>
      <c r="W239" s="63">
        <v>41483151.713100001</v>
      </c>
      <c r="X239" s="63">
        <v>5469847.4135999996</v>
      </c>
      <c r="Y239" s="63">
        <v>4474625.2949999999</v>
      </c>
      <c r="Z239" s="63">
        <v>0</v>
      </c>
      <c r="AA239" s="63">
        <f t="shared" si="62"/>
        <v>4474625.2949999999</v>
      </c>
      <c r="AB239" s="63">
        <v>159823122.02110001</v>
      </c>
      <c r="AC239" s="68">
        <f t="shared" si="56"/>
        <v>318921771.22909999</v>
      </c>
    </row>
    <row r="240" spans="1:29" ht="24.9" customHeight="1">
      <c r="A240" s="187"/>
      <c r="B240" s="190"/>
      <c r="C240" s="59">
        <v>13</v>
      </c>
      <c r="D240" s="63" t="s">
        <v>600</v>
      </c>
      <c r="E240" s="63">
        <v>27726706.206900001</v>
      </c>
      <c r="F240" s="63">
        <f>-285585.0739</f>
        <v>-285585.07390000002</v>
      </c>
      <c r="G240" s="63">
        <v>127167713.8618</v>
      </c>
      <c r="H240" s="63">
        <v>59677232.012800001</v>
      </c>
      <c r="I240" s="63">
        <v>6876978.4802000001</v>
      </c>
      <c r="J240" s="63">
        <v>6437149.5625</v>
      </c>
      <c r="K240" s="63">
        <v>0</v>
      </c>
      <c r="L240" s="63">
        <f t="shared" si="66"/>
        <v>6437149.5625</v>
      </c>
      <c r="M240" s="78">
        <v>229835881.78310001</v>
      </c>
      <c r="N240" s="68">
        <f t="shared" si="55"/>
        <v>457436076.83340001</v>
      </c>
      <c r="O240" s="67"/>
      <c r="P240" s="189"/>
      <c r="Q240" s="71">
        <v>17</v>
      </c>
      <c r="R240" s="189"/>
      <c r="S240" s="63" t="s">
        <v>601</v>
      </c>
      <c r="T240" s="63">
        <v>16992255.3946</v>
      </c>
      <c r="U240" s="63">
        <v>0</v>
      </c>
      <c r="V240" s="63">
        <v>77934474.284700006</v>
      </c>
      <c r="W240" s="63">
        <v>36573070.022600003</v>
      </c>
      <c r="X240" s="63">
        <v>5061391.6869999999</v>
      </c>
      <c r="Y240" s="63">
        <v>3944993.9909999999</v>
      </c>
      <c r="Z240" s="63">
        <v>0</v>
      </c>
      <c r="AA240" s="63">
        <f t="shared" si="62"/>
        <v>3944993.9909999999</v>
      </c>
      <c r="AB240" s="63">
        <v>146184542.02059999</v>
      </c>
      <c r="AC240" s="68">
        <f t="shared" si="56"/>
        <v>286690727.4005</v>
      </c>
    </row>
    <row r="241" spans="1:29" ht="24.9" customHeight="1">
      <c r="A241" s="59"/>
      <c r="B241" s="180" t="s">
        <v>602</v>
      </c>
      <c r="C241" s="181"/>
      <c r="D241" s="64"/>
      <c r="E241" s="64">
        <f>SUM(E228:E240)</f>
        <v>312867501.19800001</v>
      </c>
      <c r="F241" s="64">
        <f t="shared" ref="F241:N241" si="67">SUM(F228:F240)</f>
        <v>-3222535.2623000001</v>
      </c>
      <c r="G241" s="64">
        <f t="shared" si="67"/>
        <v>1434957494.4858999</v>
      </c>
      <c r="H241" s="64">
        <f t="shared" si="67"/>
        <v>673396483.48150003</v>
      </c>
      <c r="I241" s="64">
        <f t="shared" si="67"/>
        <v>78744509.503299996</v>
      </c>
      <c r="J241" s="64">
        <f t="shared" si="67"/>
        <v>72636644.374899998</v>
      </c>
      <c r="K241" s="64">
        <f t="shared" si="67"/>
        <v>0</v>
      </c>
      <c r="L241" s="64">
        <f t="shared" si="67"/>
        <v>72636644.374899998</v>
      </c>
      <c r="M241" s="64">
        <f t="shared" si="67"/>
        <v>2632049239.4275999</v>
      </c>
      <c r="N241" s="64">
        <f t="shared" si="67"/>
        <v>5201429337.2089005</v>
      </c>
      <c r="O241" s="67"/>
      <c r="P241" s="189"/>
      <c r="Q241" s="71">
        <v>18</v>
      </c>
      <c r="R241" s="189"/>
      <c r="S241" s="63" t="s">
        <v>603</v>
      </c>
      <c r="T241" s="63">
        <v>17714610.2084</v>
      </c>
      <c r="U241" s="63">
        <v>-1E-4</v>
      </c>
      <c r="V241" s="63">
        <v>81247533.166500002</v>
      </c>
      <c r="W241" s="63">
        <v>38127821.441600002</v>
      </c>
      <c r="X241" s="63">
        <v>5585654.4234999996</v>
      </c>
      <c r="Y241" s="63">
        <v>4112698.9443999999</v>
      </c>
      <c r="Z241" s="63">
        <v>0</v>
      </c>
      <c r="AA241" s="63">
        <f t="shared" si="62"/>
        <v>4112698.9443999999</v>
      </c>
      <c r="AB241" s="63">
        <v>163689987.06169999</v>
      </c>
      <c r="AC241" s="68">
        <f t="shared" si="56"/>
        <v>310478305.24599999</v>
      </c>
    </row>
    <row r="242" spans="1:29" ht="24.9" customHeight="1">
      <c r="A242" s="187">
        <v>12</v>
      </c>
      <c r="B242" s="188" t="s">
        <v>604</v>
      </c>
      <c r="C242" s="59">
        <v>1</v>
      </c>
      <c r="D242" s="63" t="s">
        <v>605</v>
      </c>
      <c r="E242" s="63">
        <v>28786213.688700002</v>
      </c>
      <c r="F242" s="63">
        <v>0</v>
      </c>
      <c r="G242" s="63">
        <v>132027113.434</v>
      </c>
      <c r="H242" s="63">
        <v>61957649.792599998</v>
      </c>
      <c r="I242" s="63">
        <v>9050538.8816999998</v>
      </c>
      <c r="J242" s="63">
        <v>6683129.3075000001</v>
      </c>
      <c r="K242" s="63">
        <f t="shared" ref="K242:K259" si="68">J242/2</f>
        <v>3341564.6537500001</v>
      </c>
      <c r="L242" s="63">
        <f t="shared" ref="L242:L259" si="69">J242-K242</f>
        <v>3341564.6537500001</v>
      </c>
      <c r="M242" s="78">
        <v>244267058.98460001</v>
      </c>
      <c r="N242" s="68">
        <f t="shared" si="55"/>
        <v>479430139.43535</v>
      </c>
      <c r="O242" s="67"/>
      <c r="P242" s="189"/>
      <c r="Q242" s="71">
        <v>19</v>
      </c>
      <c r="R242" s="189"/>
      <c r="S242" s="63" t="s">
        <v>606</v>
      </c>
      <c r="T242" s="63">
        <v>18772073.0671</v>
      </c>
      <c r="U242" s="63">
        <v>0</v>
      </c>
      <c r="V242" s="63">
        <v>86097555.135800004</v>
      </c>
      <c r="W242" s="63">
        <v>40403838.5022</v>
      </c>
      <c r="X242" s="63">
        <v>5549975.3173000002</v>
      </c>
      <c r="Y242" s="63">
        <v>4358204.0011999998</v>
      </c>
      <c r="Z242" s="63">
        <v>0</v>
      </c>
      <c r="AA242" s="63">
        <f t="shared" si="62"/>
        <v>4358204.0011999998</v>
      </c>
      <c r="AB242" s="63">
        <v>162498640.45289999</v>
      </c>
      <c r="AC242" s="68">
        <f t="shared" si="56"/>
        <v>317680286.47649997</v>
      </c>
    </row>
    <row r="243" spans="1:29" ht="24.9" customHeight="1">
      <c r="A243" s="187"/>
      <c r="B243" s="189"/>
      <c r="C243" s="59">
        <v>2</v>
      </c>
      <c r="D243" s="63" t="s">
        <v>607</v>
      </c>
      <c r="E243" s="63">
        <v>27340639.169100001</v>
      </c>
      <c r="F243" s="63">
        <v>0</v>
      </c>
      <c r="G243" s="63">
        <v>125397028.8687</v>
      </c>
      <c r="H243" s="63">
        <v>58846285.415200002</v>
      </c>
      <c r="I243" s="63">
        <v>9966224.1324000005</v>
      </c>
      <c r="J243" s="63">
        <v>6347518.6036999999</v>
      </c>
      <c r="K243" s="63">
        <f t="shared" si="68"/>
        <v>3173759.3018499999</v>
      </c>
      <c r="L243" s="63">
        <f t="shared" si="69"/>
        <v>3173759.3018499999</v>
      </c>
      <c r="M243" s="78">
        <v>274842334.91930002</v>
      </c>
      <c r="N243" s="68">
        <f t="shared" si="55"/>
        <v>499566271.80655003</v>
      </c>
      <c r="O243" s="67"/>
      <c r="P243" s="189"/>
      <c r="Q243" s="71">
        <v>20</v>
      </c>
      <c r="R243" s="189"/>
      <c r="S243" s="63" t="s">
        <v>346</v>
      </c>
      <c r="T243" s="63">
        <v>18577740.363299999</v>
      </c>
      <c r="U243" s="63">
        <v>0</v>
      </c>
      <c r="V243" s="63">
        <v>85206253.966600001</v>
      </c>
      <c r="W243" s="63">
        <v>39985568.919100001</v>
      </c>
      <c r="X243" s="63">
        <v>5737634.9384000003</v>
      </c>
      <c r="Y243" s="63">
        <v>4313086.8975</v>
      </c>
      <c r="Z243" s="63">
        <v>0</v>
      </c>
      <c r="AA243" s="63">
        <f t="shared" si="62"/>
        <v>4313086.8975</v>
      </c>
      <c r="AB243" s="63">
        <v>168764706.97830001</v>
      </c>
      <c r="AC243" s="68">
        <f t="shared" si="56"/>
        <v>322584992.0632</v>
      </c>
    </row>
    <row r="244" spans="1:29" ht="24.9" customHeight="1">
      <c r="A244" s="187"/>
      <c r="B244" s="189"/>
      <c r="C244" s="59">
        <v>3</v>
      </c>
      <c r="D244" s="63" t="s">
        <v>608</v>
      </c>
      <c r="E244" s="63">
        <v>18091801.707899999</v>
      </c>
      <c r="F244" s="63">
        <v>0</v>
      </c>
      <c r="G244" s="63">
        <v>82977510.767499998</v>
      </c>
      <c r="H244" s="63">
        <v>38939664.884599999</v>
      </c>
      <c r="I244" s="63">
        <v>7204783.7322000004</v>
      </c>
      <c r="J244" s="63">
        <v>4200269.3207</v>
      </c>
      <c r="K244" s="63">
        <f t="shared" si="68"/>
        <v>2100134.66035</v>
      </c>
      <c r="L244" s="63">
        <f t="shared" si="69"/>
        <v>2100134.66035</v>
      </c>
      <c r="M244" s="78">
        <v>182636195.15349999</v>
      </c>
      <c r="N244" s="68">
        <f t="shared" si="55"/>
        <v>331950090.90605003</v>
      </c>
      <c r="O244" s="67"/>
      <c r="P244" s="189"/>
      <c r="Q244" s="71">
        <v>21</v>
      </c>
      <c r="R244" s="189"/>
      <c r="S244" s="63" t="s">
        <v>609</v>
      </c>
      <c r="T244" s="63">
        <v>20100414.9146</v>
      </c>
      <c r="U244" s="63">
        <v>0</v>
      </c>
      <c r="V244" s="63">
        <v>92189955.535400003</v>
      </c>
      <c r="W244" s="63">
        <v>43262878.592900001</v>
      </c>
      <c r="X244" s="63">
        <v>6021349.1643000003</v>
      </c>
      <c r="Y244" s="63">
        <v>4666597.4713000003</v>
      </c>
      <c r="Z244" s="63">
        <v>0</v>
      </c>
      <c r="AA244" s="63">
        <f t="shared" si="62"/>
        <v>4666597.4713000003</v>
      </c>
      <c r="AB244" s="63">
        <v>178238093.96849999</v>
      </c>
      <c r="AC244" s="68">
        <f t="shared" si="56"/>
        <v>344479289.64700001</v>
      </c>
    </row>
    <row r="245" spans="1:29" ht="24.9" customHeight="1">
      <c r="A245" s="187"/>
      <c r="B245" s="189"/>
      <c r="C245" s="59">
        <v>4</v>
      </c>
      <c r="D245" s="63" t="s">
        <v>610</v>
      </c>
      <c r="E245" s="63">
        <v>18626042.9047</v>
      </c>
      <c r="F245" s="63">
        <v>0</v>
      </c>
      <c r="G245" s="63">
        <v>85427792.136500001</v>
      </c>
      <c r="H245" s="63">
        <v>40089532.294500001</v>
      </c>
      <c r="I245" s="63">
        <v>7370007.0694000004</v>
      </c>
      <c r="J245" s="63">
        <v>4324301.0199999996</v>
      </c>
      <c r="K245" s="63">
        <f t="shared" si="68"/>
        <v>2162150.5099999998</v>
      </c>
      <c r="L245" s="63">
        <f t="shared" si="69"/>
        <v>2162150.5099999998</v>
      </c>
      <c r="M245" s="78">
        <v>188153100.79589999</v>
      </c>
      <c r="N245" s="68">
        <f t="shared" si="55"/>
        <v>341828625.71100003</v>
      </c>
      <c r="O245" s="67"/>
      <c r="P245" s="189"/>
      <c r="Q245" s="71">
        <v>22</v>
      </c>
      <c r="R245" s="189"/>
      <c r="S245" s="63" t="s">
        <v>611</v>
      </c>
      <c r="T245" s="63">
        <v>18244460.2872</v>
      </c>
      <c r="U245" s="63">
        <v>0</v>
      </c>
      <c r="V245" s="63">
        <v>83677674.803900003</v>
      </c>
      <c r="W245" s="63">
        <v>39268237.683300003</v>
      </c>
      <c r="X245" s="63">
        <v>5545525.7290000003</v>
      </c>
      <c r="Y245" s="63">
        <v>4235711.1831999999</v>
      </c>
      <c r="Z245" s="63">
        <v>0</v>
      </c>
      <c r="AA245" s="63">
        <f t="shared" si="62"/>
        <v>4235711.1831999999</v>
      </c>
      <c r="AB245" s="63">
        <v>162350066.04899999</v>
      </c>
      <c r="AC245" s="68">
        <f t="shared" si="56"/>
        <v>313321675.73559999</v>
      </c>
    </row>
    <row r="246" spans="1:29" ht="24.9" customHeight="1">
      <c r="A246" s="187"/>
      <c r="B246" s="189"/>
      <c r="C246" s="59">
        <v>5</v>
      </c>
      <c r="D246" s="63" t="s">
        <v>612</v>
      </c>
      <c r="E246" s="63">
        <v>22301797.5469</v>
      </c>
      <c r="F246" s="63">
        <v>0</v>
      </c>
      <c r="G246" s="63">
        <v>102286531.544</v>
      </c>
      <c r="H246" s="63">
        <v>48000997.182099998</v>
      </c>
      <c r="I246" s="63">
        <v>7939448.4301000005</v>
      </c>
      <c r="J246" s="63">
        <v>5177679.7882000003</v>
      </c>
      <c r="K246" s="63">
        <f t="shared" si="68"/>
        <v>2588839.8941000002</v>
      </c>
      <c r="L246" s="63">
        <f t="shared" si="69"/>
        <v>2588839.8941000002</v>
      </c>
      <c r="M246" s="78">
        <v>207167087.00659999</v>
      </c>
      <c r="N246" s="68">
        <f t="shared" si="55"/>
        <v>390284701.6038</v>
      </c>
      <c r="O246" s="67"/>
      <c r="P246" s="189"/>
      <c r="Q246" s="71">
        <v>23</v>
      </c>
      <c r="R246" s="189"/>
      <c r="S246" s="63" t="s">
        <v>613</v>
      </c>
      <c r="T246" s="63">
        <v>22434124.181299999</v>
      </c>
      <c r="U246" s="63">
        <v>0</v>
      </c>
      <c r="V246" s="63">
        <v>102893443.71950001</v>
      </c>
      <c r="W246" s="63">
        <v>48285808.771600001</v>
      </c>
      <c r="X246" s="63">
        <v>6583763.0005999999</v>
      </c>
      <c r="Y246" s="63">
        <v>5208401.3000999996</v>
      </c>
      <c r="Z246" s="63">
        <v>0</v>
      </c>
      <c r="AA246" s="63">
        <f t="shared" si="62"/>
        <v>5208401.3000999996</v>
      </c>
      <c r="AB246" s="63">
        <v>197017426.954</v>
      </c>
      <c r="AC246" s="68">
        <f t="shared" si="56"/>
        <v>382422967.9271</v>
      </c>
    </row>
    <row r="247" spans="1:29" ht="24.9" customHeight="1">
      <c r="A247" s="187"/>
      <c r="B247" s="189"/>
      <c r="C247" s="59">
        <v>6</v>
      </c>
      <c r="D247" s="63" t="s">
        <v>614</v>
      </c>
      <c r="E247" s="63">
        <v>18955721.658100002</v>
      </c>
      <c r="F247" s="63">
        <v>0</v>
      </c>
      <c r="G247" s="63">
        <v>86939853.939799994</v>
      </c>
      <c r="H247" s="63">
        <v>40799112.268100001</v>
      </c>
      <c r="I247" s="63">
        <v>7446474.0685000001</v>
      </c>
      <c r="J247" s="63">
        <v>4400840.6359000001</v>
      </c>
      <c r="K247" s="63">
        <f t="shared" si="68"/>
        <v>2200420.3179500001</v>
      </c>
      <c r="L247" s="63">
        <f t="shared" si="69"/>
        <v>2200420.3179500001</v>
      </c>
      <c r="M247" s="78">
        <v>190706379.4404</v>
      </c>
      <c r="N247" s="68">
        <f t="shared" si="55"/>
        <v>347047961.69284999</v>
      </c>
      <c r="O247" s="67"/>
      <c r="P247" s="189"/>
      <c r="Q247" s="71">
        <v>24</v>
      </c>
      <c r="R247" s="189"/>
      <c r="S247" s="63" t="s">
        <v>615</v>
      </c>
      <c r="T247" s="63">
        <v>18603800.460999999</v>
      </c>
      <c r="U247" s="63">
        <v>0</v>
      </c>
      <c r="V247" s="63">
        <v>85325777.829999998</v>
      </c>
      <c r="W247" s="63">
        <v>40041659.046999998</v>
      </c>
      <c r="X247" s="63">
        <v>5702485.5450999998</v>
      </c>
      <c r="Y247" s="63">
        <v>4319137.1200999999</v>
      </c>
      <c r="Z247" s="63">
        <v>0</v>
      </c>
      <c r="AA247" s="63">
        <f t="shared" si="62"/>
        <v>4319137.1200999999</v>
      </c>
      <c r="AB247" s="63">
        <v>167591047.7985</v>
      </c>
      <c r="AC247" s="68">
        <f t="shared" si="56"/>
        <v>321583907.8017</v>
      </c>
    </row>
    <row r="248" spans="1:29" ht="24.9" customHeight="1">
      <c r="A248" s="187"/>
      <c r="B248" s="189"/>
      <c r="C248" s="59">
        <v>7</v>
      </c>
      <c r="D248" s="63" t="s">
        <v>616</v>
      </c>
      <c r="E248" s="63">
        <v>18973156.8072</v>
      </c>
      <c r="F248" s="63">
        <v>0</v>
      </c>
      <c r="G248" s="63">
        <v>87019819.732800007</v>
      </c>
      <c r="H248" s="63">
        <v>40836638.594899997</v>
      </c>
      <c r="I248" s="63">
        <v>7078417.7785999998</v>
      </c>
      <c r="J248" s="63">
        <v>4404888.4539999999</v>
      </c>
      <c r="K248" s="63">
        <f t="shared" si="68"/>
        <v>2202444.227</v>
      </c>
      <c r="L248" s="63">
        <f t="shared" si="69"/>
        <v>2202444.227</v>
      </c>
      <c r="M248" s="78">
        <v>178416760.69420001</v>
      </c>
      <c r="N248" s="68">
        <f t="shared" si="55"/>
        <v>334527237.83469999</v>
      </c>
      <c r="O248" s="67"/>
      <c r="P248" s="189"/>
      <c r="Q248" s="71">
        <v>25</v>
      </c>
      <c r="R248" s="189"/>
      <c r="S248" s="63" t="s">
        <v>617</v>
      </c>
      <c r="T248" s="63">
        <v>24510275.608600002</v>
      </c>
      <c r="U248" s="63">
        <v>0</v>
      </c>
      <c r="V248" s="63">
        <v>112415650.529</v>
      </c>
      <c r="W248" s="63">
        <v>52754387.531000003</v>
      </c>
      <c r="X248" s="63">
        <v>5909650.3721000003</v>
      </c>
      <c r="Y248" s="63">
        <v>5690409.4101</v>
      </c>
      <c r="Z248" s="63">
        <v>0</v>
      </c>
      <c r="AA248" s="63">
        <f t="shared" si="62"/>
        <v>5690409.4101</v>
      </c>
      <c r="AB248" s="63">
        <v>174508404.76640001</v>
      </c>
      <c r="AC248" s="68">
        <f t="shared" si="56"/>
        <v>375788778.21719998</v>
      </c>
    </row>
    <row r="249" spans="1:29" ht="24.9" customHeight="1">
      <c r="A249" s="187"/>
      <c r="B249" s="189"/>
      <c r="C249" s="59">
        <v>8</v>
      </c>
      <c r="D249" s="63" t="s">
        <v>618</v>
      </c>
      <c r="E249" s="63">
        <v>22010443.6492</v>
      </c>
      <c r="F249" s="63">
        <v>0</v>
      </c>
      <c r="G249" s="63">
        <v>100950245.55249999</v>
      </c>
      <c r="H249" s="63">
        <v>47373905.236199997</v>
      </c>
      <c r="I249" s="63">
        <v>7683714.8163999999</v>
      </c>
      <c r="J249" s="63">
        <v>5110037.8332000002</v>
      </c>
      <c r="K249" s="63">
        <f t="shared" si="68"/>
        <v>2555018.9166000001</v>
      </c>
      <c r="L249" s="63">
        <f t="shared" si="69"/>
        <v>2555018.9166000001</v>
      </c>
      <c r="M249" s="78">
        <v>198627989.32339999</v>
      </c>
      <c r="N249" s="68">
        <f t="shared" si="55"/>
        <v>379201317.49430001</v>
      </c>
      <c r="O249" s="67"/>
      <c r="P249" s="189"/>
      <c r="Q249" s="71">
        <v>26</v>
      </c>
      <c r="R249" s="189"/>
      <c r="S249" s="63" t="s">
        <v>619</v>
      </c>
      <c r="T249" s="63">
        <v>16776712.159</v>
      </c>
      <c r="U249" s="63">
        <v>0</v>
      </c>
      <c r="V249" s="63">
        <v>76945891.641900003</v>
      </c>
      <c r="W249" s="63">
        <v>36109148.214699998</v>
      </c>
      <c r="X249" s="63">
        <v>5232594.8942</v>
      </c>
      <c r="Y249" s="63">
        <v>3894952.5605000001</v>
      </c>
      <c r="Z249" s="63">
        <v>0</v>
      </c>
      <c r="AA249" s="63">
        <f t="shared" si="62"/>
        <v>3894952.5605000001</v>
      </c>
      <c r="AB249" s="63">
        <v>151901119.08410001</v>
      </c>
      <c r="AC249" s="68">
        <f t="shared" si="56"/>
        <v>290860418.55440003</v>
      </c>
    </row>
    <row r="250" spans="1:29" ht="24.9" customHeight="1">
      <c r="A250" s="187"/>
      <c r="B250" s="189"/>
      <c r="C250" s="59">
        <v>9</v>
      </c>
      <c r="D250" s="63" t="s">
        <v>620</v>
      </c>
      <c r="E250" s="63">
        <v>24225194.8259</v>
      </c>
      <c r="F250" s="63">
        <v>0</v>
      </c>
      <c r="G250" s="63">
        <v>111108135.9929</v>
      </c>
      <c r="H250" s="63">
        <v>52140797.446099997</v>
      </c>
      <c r="I250" s="63">
        <v>8291271.9627</v>
      </c>
      <c r="J250" s="63">
        <v>5624223.8480000002</v>
      </c>
      <c r="K250" s="63">
        <f t="shared" si="68"/>
        <v>2812111.9240000001</v>
      </c>
      <c r="L250" s="63">
        <f t="shared" si="69"/>
        <v>2812111.9240000001</v>
      </c>
      <c r="M250" s="78">
        <v>218914684.31639999</v>
      </c>
      <c r="N250" s="68">
        <f t="shared" si="55"/>
        <v>417492196.46799999</v>
      </c>
      <c r="O250" s="67"/>
      <c r="P250" s="189"/>
      <c r="Q250" s="71">
        <v>27</v>
      </c>
      <c r="R250" s="189"/>
      <c r="S250" s="63" t="s">
        <v>621</v>
      </c>
      <c r="T250" s="63">
        <v>20292233.284299999</v>
      </c>
      <c r="U250" s="63">
        <v>0</v>
      </c>
      <c r="V250" s="63">
        <v>93069724.786300004</v>
      </c>
      <c r="W250" s="63">
        <v>43675736.480400003</v>
      </c>
      <c r="X250" s="63">
        <v>5881999.3590000002</v>
      </c>
      <c r="Y250" s="63">
        <v>4711130.8365000002</v>
      </c>
      <c r="Z250" s="63">
        <v>0</v>
      </c>
      <c r="AA250" s="63">
        <f t="shared" si="62"/>
        <v>4711130.8365000002</v>
      </c>
      <c r="AB250" s="63">
        <v>173585120.97080001</v>
      </c>
      <c r="AC250" s="68">
        <f t="shared" si="56"/>
        <v>341215945.7173</v>
      </c>
    </row>
    <row r="251" spans="1:29" ht="24.9" customHeight="1">
      <c r="A251" s="187"/>
      <c r="B251" s="189"/>
      <c r="C251" s="59">
        <v>10</v>
      </c>
      <c r="D251" s="63" t="s">
        <v>622</v>
      </c>
      <c r="E251" s="63">
        <v>17627384.1479</v>
      </c>
      <c r="F251" s="63">
        <v>0</v>
      </c>
      <c r="G251" s="63">
        <v>80847473.433200002</v>
      </c>
      <c r="H251" s="63">
        <v>37940081.512800001</v>
      </c>
      <c r="I251" s="63">
        <v>6784886.2071000002</v>
      </c>
      <c r="J251" s="63">
        <v>4092448.1727999998</v>
      </c>
      <c r="K251" s="63">
        <f t="shared" si="68"/>
        <v>2046224.0863999999</v>
      </c>
      <c r="L251" s="63">
        <f t="shared" si="69"/>
        <v>2046224.0863999999</v>
      </c>
      <c r="M251" s="78">
        <v>168615566.6859</v>
      </c>
      <c r="N251" s="68">
        <f t="shared" si="55"/>
        <v>313861616.0733</v>
      </c>
      <c r="O251" s="67"/>
      <c r="P251" s="189"/>
      <c r="Q251" s="71">
        <v>28</v>
      </c>
      <c r="R251" s="189"/>
      <c r="S251" s="63" t="s">
        <v>623</v>
      </c>
      <c r="T251" s="63">
        <v>20357297.3858</v>
      </c>
      <c r="U251" s="63">
        <v>0</v>
      </c>
      <c r="V251" s="63">
        <v>93368139.354200006</v>
      </c>
      <c r="W251" s="63">
        <v>43815776.391900003</v>
      </c>
      <c r="X251" s="63">
        <v>6080418.0376000004</v>
      </c>
      <c r="Y251" s="63">
        <v>4726236.3940000003</v>
      </c>
      <c r="Z251" s="63">
        <v>0</v>
      </c>
      <c r="AA251" s="63">
        <f t="shared" si="62"/>
        <v>4726236.3940000003</v>
      </c>
      <c r="AB251" s="63">
        <v>180210438.83270001</v>
      </c>
      <c r="AC251" s="68">
        <f t="shared" si="56"/>
        <v>348558306.3962</v>
      </c>
    </row>
    <row r="252" spans="1:29" ht="24.9" customHeight="1">
      <c r="A252" s="187"/>
      <c r="B252" s="189"/>
      <c r="C252" s="59">
        <v>11</v>
      </c>
      <c r="D252" s="63" t="s">
        <v>624</v>
      </c>
      <c r="E252" s="63">
        <v>30246625.334399998</v>
      </c>
      <c r="F252" s="63">
        <v>0</v>
      </c>
      <c r="G252" s="63">
        <v>138725248.037</v>
      </c>
      <c r="H252" s="63">
        <v>65100948.6743</v>
      </c>
      <c r="I252" s="63">
        <v>10333574.138499999</v>
      </c>
      <c r="J252" s="63">
        <v>7022184.6612999998</v>
      </c>
      <c r="K252" s="63">
        <f t="shared" si="68"/>
        <v>3511092.3306499999</v>
      </c>
      <c r="L252" s="63">
        <f t="shared" si="69"/>
        <v>3511092.3306499999</v>
      </c>
      <c r="M252" s="78">
        <v>287108370.42680001</v>
      </c>
      <c r="N252" s="68">
        <f t="shared" si="55"/>
        <v>535025858.94164997</v>
      </c>
      <c r="O252" s="67"/>
      <c r="P252" s="189"/>
      <c r="Q252" s="71">
        <v>29</v>
      </c>
      <c r="R252" s="189"/>
      <c r="S252" s="63" t="s">
        <v>625</v>
      </c>
      <c r="T252" s="63">
        <v>17939371.456900001</v>
      </c>
      <c r="U252" s="63">
        <v>0</v>
      </c>
      <c r="V252" s="63">
        <v>82278393.952099994</v>
      </c>
      <c r="W252" s="63">
        <v>38611583.5255</v>
      </c>
      <c r="X252" s="63">
        <v>5544348.5892000003</v>
      </c>
      <c r="Y252" s="63">
        <v>4164880.4681000002</v>
      </c>
      <c r="Z252" s="63">
        <v>0</v>
      </c>
      <c r="AA252" s="63">
        <f t="shared" si="62"/>
        <v>4164880.4681000002</v>
      </c>
      <c r="AB252" s="63">
        <v>162310760.65110001</v>
      </c>
      <c r="AC252" s="68">
        <f t="shared" si="56"/>
        <v>310849338.64289999</v>
      </c>
    </row>
    <row r="253" spans="1:29" ht="24.9" customHeight="1">
      <c r="A253" s="187"/>
      <c r="B253" s="189"/>
      <c r="C253" s="59">
        <v>12</v>
      </c>
      <c r="D253" s="63" t="s">
        <v>626</v>
      </c>
      <c r="E253" s="63">
        <v>31128589.5055</v>
      </c>
      <c r="F253" s="63">
        <v>0</v>
      </c>
      <c r="G253" s="63">
        <v>142770350.49239999</v>
      </c>
      <c r="H253" s="63">
        <v>66999233.312799998</v>
      </c>
      <c r="I253" s="63">
        <v>10375539.1711</v>
      </c>
      <c r="J253" s="63">
        <v>7226945.1994000003</v>
      </c>
      <c r="K253" s="63">
        <f t="shared" si="68"/>
        <v>3613472.5997000001</v>
      </c>
      <c r="L253" s="63">
        <f t="shared" si="69"/>
        <v>3613472.5997000001</v>
      </c>
      <c r="M253" s="78">
        <v>288509607.86019999</v>
      </c>
      <c r="N253" s="68">
        <f t="shared" si="55"/>
        <v>543396792.94169998</v>
      </c>
      <c r="O253" s="67"/>
      <c r="P253" s="190"/>
      <c r="Q253" s="71">
        <v>30</v>
      </c>
      <c r="R253" s="190"/>
      <c r="S253" s="63" t="s">
        <v>627</v>
      </c>
      <c r="T253" s="63">
        <v>19958893.909000002</v>
      </c>
      <c r="U253" s="63">
        <v>0</v>
      </c>
      <c r="V253" s="63">
        <v>91540873.650199994</v>
      </c>
      <c r="W253" s="63">
        <v>42958277.612899996</v>
      </c>
      <c r="X253" s="63">
        <v>6175495.6162999999</v>
      </c>
      <c r="Y253" s="63">
        <v>4633741.3552000001</v>
      </c>
      <c r="Z253" s="63">
        <v>0</v>
      </c>
      <c r="AA253" s="63">
        <f t="shared" si="62"/>
        <v>4633741.3552000001</v>
      </c>
      <c r="AB253" s="63">
        <v>183385135.81709999</v>
      </c>
      <c r="AC253" s="68">
        <f t="shared" si="56"/>
        <v>348652417.96069998</v>
      </c>
    </row>
    <row r="254" spans="1:29" ht="24.9" customHeight="1">
      <c r="A254" s="187"/>
      <c r="B254" s="189"/>
      <c r="C254" s="59">
        <v>13</v>
      </c>
      <c r="D254" s="63" t="s">
        <v>628</v>
      </c>
      <c r="E254" s="63">
        <v>24398814.744600002</v>
      </c>
      <c r="F254" s="63">
        <v>0</v>
      </c>
      <c r="G254" s="63">
        <v>111904438.5891</v>
      </c>
      <c r="H254" s="63">
        <v>52514486.123400003</v>
      </c>
      <c r="I254" s="63">
        <v>8115972.3091000002</v>
      </c>
      <c r="J254" s="63">
        <v>5664532.1836999999</v>
      </c>
      <c r="K254" s="63">
        <f t="shared" si="68"/>
        <v>2832266.09185</v>
      </c>
      <c r="L254" s="63">
        <f t="shared" si="69"/>
        <v>2832266.09185</v>
      </c>
      <c r="M254" s="78">
        <v>213061324.4684</v>
      </c>
      <c r="N254" s="68">
        <f t="shared" si="55"/>
        <v>412827302.32644999</v>
      </c>
      <c r="O254" s="67"/>
      <c r="P254" s="59"/>
      <c r="Q254" s="181" t="s">
        <v>629</v>
      </c>
      <c r="R254" s="182"/>
      <c r="S254" s="64"/>
      <c r="T254" s="64">
        <f t="shared" ref="T254:Y254" si="70">SUM(T224:T253)</f>
        <v>568793518.20640004</v>
      </c>
      <c r="U254" s="64">
        <f t="shared" si="70"/>
        <v>-1E-4</v>
      </c>
      <c r="V254" s="64">
        <f t="shared" si="70"/>
        <v>2608754564.2789998</v>
      </c>
      <c r="W254" s="64">
        <f t="shared" si="70"/>
        <v>1224235670.1180999</v>
      </c>
      <c r="X254" s="64">
        <f t="shared" si="70"/>
        <v>170229438.859</v>
      </c>
      <c r="Y254" s="64">
        <f t="shared" si="70"/>
        <v>132053512.5781</v>
      </c>
      <c r="Z254" s="64">
        <f t="shared" ref="Z254" si="71">SUM(Z224:Z253)</f>
        <v>0</v>
      </c>
      <c r="AA254" s="64">
        <f t="shared" si="62"/>
        <v>132053512.5781</v>
      </c>
      <c r="AB254" s="64">
        <f>SUM(AB224:AB253)</f>
        <v>4999512123.5670004</v>
      </c>
      <c r="AC254" s="64">
        <f>SUM(AC224:AC253)</f>
        <v>9703578827.6075001</v>
      </c>
    </row>
    <row r="255" spans="1:29" ht="24.9" customHeight="1">
      <c r="A255" s="187"/>
      <c r="B255" s="189"/>
      <c r="C255" s="59">
        <v>14</v>
      </c>
      <c r="D255" s="63" t="s">
        <v>630</v>
      </c>
      <c r="E255" s="63">
        <v>23268544.811700001</v>
      </c>
      <c r="F255" s="63">
        <v>0</v>
      </c>
      <c r="G255" s="63">
        <v>106720489.13789999</v>
      </c>
      <c r="H255" s="63">
        <v>50081763.659900002</v>
      </c>
      <c r="I255" s="63">
        <v>7776155.6020999998</v>
      </c>
      <c r="J255" s="63">
        <v>5402123.9282</v>
      </c>
      <c r="K255" s="63">
        <f t="shared" si="68"/>
        <v>2701061.9641</v>
      </c>
      <c r="L255" s="63">
        <f t="shared" si="69"/>
        <v>2701061.9641</v>
      </c>
      <c r="M255" s="78">
        <v>201714642.2166</v>
      </c>
      <c r="N255" s="68">
        <f t="shared" si="55"/>
        <v>392262657.39230001</v>
      </c>
      <c r="O255" s="67"/>
      <c r="P255" s="188">
        <v>30</v>
      </c>
      <c r="Q255" s="71">
        <v>1</v>
      </c>
      <c r="R255" s="188" t="s">
        <v>117</v>
      </c>
      <c r="S255" s="63" t="s">
        <v>631</v>
      </c>
      <c r="T255" s="63">
        <v>19643345.874899998</v>
      </c>
      <c r="U255" s="63">
        <v>0</v>
      </c>
      <c r="V255" s="63">
        <v>90093621.970799997</v>
      </c>
      <c r="W255" s="63">
        <v>42279111.717500001</v>
      </c>
      <c r="X255" s="63">
        <v>7265217.9479</v>
      </c>
      <c r="Y255" s="63">
        <v>4560482.3868000004</v>
      </c>
      <c r="Z255" s="63">
        <v>0</v>
      </c>
      <c r="AA255" s="63">
        <f t="shared" si="62"/>
        <v>4560482.3868000004</v>
      </c>
      <c r="AB255" s="63">
        <v>222767699.227</v>
      </c>
      <c r="AC255" s="68">
        <f t="shared" si="56"/>
        <v>386609479.12489998</v>
      </c>
    </row>
    <row r="256" spans="1:29" ht="24.9" customHeight="1">
      <c r="A256" s="187"/>
      <c r="B256" s="189"/>
      <c r="C256" s="59">
        <v>15</v>
      </c>
      <c r="D256" s="63" t="s">
        <v>632</v>
      </c>
      <c r="E256" s="63">
        <v>25395702.122000001</v>
      </c>
      <c r="F256" s="63">
        <v>0</v>
      </c>
      <c r="G256" s="63">
        <v>116476632.9138</v>
      </c>
      <c r="H256" s="63">
        <v>54660124.298600003</v>
      </c>
      <c r="I256" s="63">
        <v>7558467.1456000004</v>
      </c>
      <c r="J256" s="63">
        <v>5895973.7801000001</v>
      </c>
      <c r="K256" s="63">
        <f t="shared" si="68"/>
        <v>2947986.89005</v>
      </c>
      <c r="L256" s="63">
        <f t="shared" si="69"/>
        <v>2947986.89005</v>
      </c>
      <c r="M256" s="78">
        <v>194445894.99200001</v>
      </c>
      <c r="N256" s="68">
        <f t="shared" si="55"/>
        <v>401484808.36205</v>
      </c>
      <c r="O256" s="67"/>
      <c r="P256" s="189"/>
      <c r="Q256" s="71">
        <v>2</v>
      </c>
      <c r="R256" s="189"/>
      <c r="S256" s="63" t="s">
        <v>633</v>
      </c>
      <c r="T256" s="63">
        <v>22811784.554900002</v>
      </c>
      <c r="U256" s="63">
        <v>0</v>
      </c>
      <c r="V256" s="63">
        <v>104625571.79719999</v>
      </c>
      <c r="W256" s="63">
        <v>49098661.389799997</v>
      </c>
      <c r="X256" s="63">
        <v>8173805.0459000003</v>
      </c>
      <c r="Y256" s="63">
        <v>5296080.5322000002</v>
      </c>
      <c r="Z256" s="63">
        <v>0</v>
      </c>
      <c r="AA256" s="63">
        <f t="shared" si="62"/>
        <v>5296080.5322000002</v>
      </c>
      <c r="AB256" s="63">
        <v>253105963.61269999</v>
      </c>
      <c r="AC256" s="68">
        <f t="shared" si="56"/>
        <v>443111866.93269998</v>
      </c>
    </row>
    <row r="257" spans="1:29" ht="24.9" customHeight="1">
      <c r="A257" s="187"/>
      <c r="B257" s="189"/>
      <c r="C257" s="59">
        <v>16</v>
      </c>
      <c r="D257" s="63" t="s">
        <v>634</v>
      </c>
      <c r="E257" s="63">
        <v>22277306.3057</v>
      </c>
      <c r="F257" s="63">
        <v>0</v>
      </c>
      <c r="G257" s="63">
        <v>102174203.1944</v>
      </c>
      <c r="H257" s="63">
        <v>47948283.763099998</v>
      </c>
      <c r="I257" s="63">
        <v>7782465.0712000001</v>
      </c>
      <c r="J257" s="63">
        <v>5171993.7978999997</v>
      </c>
      <c r="K257" s="63">
        <f t="shared" si="68"/>
        <v>2585996.8989499998</v>
      </c>
      <c r="L257" s="63">
        <f t="shared" si="69"/>
        <v>2585996.8989499998</v>
      </c>
      <c r="M257" s="78">
        <v>201925319.14910001</v>
      </c>
      <c r="N257" s="68">
        <f t="shared" si="55"/>
        <v>384693574.38244998</v>
      </c>
      <c r="O257" s="67"/>
      <c r="P257" s="189"/>
      <c r="Q257" s="71">
        <v>3</v>
      </c>
      <c r="R257" s="189"/>
      <c r="S257" s="63" t="s">
        <v>635</v>
      </c>
      <c r="T257" s="63">
        <v>22723030.044300001</v>
      </c>
      <c r="U257" s="63">
        <v>0</v>
      </c>
      <c r="V257" s="63">
        <v>104218501.8725</v>
      </c>
      <c r="W257" s="63">
        <v>48907631.720299996</v>
      </c>
      <c r="X257" s="63">
        <v>7683443.9346000003</v>
      </c>
      <c r="Y257" s="63">
        <v>5275474.9090999998</v>
      </c>
      <c r="Z257" s="63">
        <v>0</v>
      </c>
      <c r="AA257" s="63">
        <f t="shared" si="62"/>
        <v>5275474.9090999998</v>
      </c>
      <c r="AB257" s="63">
        <v>236732514.02970001</v>
      </c>
      <c r="AC257" s="68">
        <f t="shared" si="56"/>
        <v>425540596.51050001</v>
      </c>
    </row>
    <row r="258" spans="1:29" ht="24.9" customHeight="1">
      <c r="A258" s="187"/>
      <c r="B258" s="189"/>
      <c r="C258" s="59">
        <v>17</v>
      </c>
      <c r="D258" s="63" t="s">
        <v>636</v>
      </c>
      <c r="E258" s="63">
        <v>18270416.142299999</v>
      </c>
      <c r="F258" s="63">
        <v>0</v>
      </c>
      <c r="G258" s="63">
        <v>83796720.561700001</v>
      </c>
      <c r="H258" s="63">
        <v>39324103.445799999</v>
      </c>
      <c r="I258" s="63">
        <v>7111530.7200999996</v>
      </c>
      <c r="J258" s="63">
        <v>4241737.2045999998</v>
      </c>
      <c r="K258" s="63">
        <f t="shared" si="68"/>
        <v>2120868.6022999999</v>
      </c>
      <c r="L258" s="63">
        <f t="shared" si="69"/>
        <v>2120868.6022999999</v>
      </c>
      <c r="M258" s="78">
        <v>179522421.53569999</v>
      </c>
      <c r="N258" s="68">
        <f t="shared" si="55"/>
        <v>330146061.0079</v>
      </c>
      <c r="O258" s="67"/>
      <c r="P258" s="189"/>
      <c r="Q258" s="71">
        <v>4</v>
      </c>
      <c r="R258" s="189"/>
      <c r="S258" s="63" t="s">
        <v>637</v>
      </c>
      <c r="T258" s="63">
        <v>24345053.203499999</v>
      </c>
      <c r="U258" s="63">
        <v>0</v>
      </c>
      <c r="V258" s="63">
        <v>111657862.87899999</v>
      </c>
      <c r="W258" s="63">
        <v>52398773.137699999</v>
      </c>
      <c r="X258" s="63">
        <v>6989990.8997999998</v>
      </c>
      <c r="Y258" s="63">
        <v>5652050.6765999999</v>
      </c>
      <c r="Z258" s="63">
        <v>0</v>
      </c>
      <c r="AA258" s="63">
        <f t="shared" si="62"/>
        <v>5652050.6765999999</v>
      </c>
      <c r="AB258" s="63">
        <v>213577704.15540001</v>
      </c>
      <c r="AC258" s="68">
        <f t="shared" si="56"/>
        <v>414621434.95200002</v>
      </c>
    </row>
    <row r="259" spans="1:29" ht="24.9" customHeight="1">
      <c r="A259" s="187"/>
      <c r="B259" s="190"/>
      <c r="C259" s="59">
        <v>18</v>
      </c>
      <c r="D259" s="63" t="s">
        <v>638</v>
      </c>
      <c r="E259" s="63">
        <v>22735689.656100001</v>
      </c>
      <c r="F259" s="63">
        <v>0</v>
      </c>
      <c r="G259" s="63">
        <v>104276564.8062</v>
      </c>
      <c r="H259" s="63">
        <v>48934879.4789</v>
      </c>
      <c r="I259" s="63">
        <v>7387275.7098000003</v>
      </c>
      <c r="J259" s="63">
        <v>5278414.0182999996</v>
      </c>
      <c r="K259" s="63">
        <f t="shared" si="68"/>
        <v>2639207.0091499998</v>
      </c>
      <c r="L259" s="63">
        <f t="shared" si="69"/>
        <v>2639207.0091499998</v>
      </c>
      <c r="M259" s="78">
        <v>188729710.9824</v>
      </c>
      <c r="N259" s="68">
        <f t="shared" si="55"/>
        <v>374703327.64254999</v>
      </c>
      <c r="O259" s="67"/>
      <c r="P259" s="189"/>
      <c r="Q259" s="71">
        <v>5</v>
      </c>
      <c r="R259" s="189"/>
      <c r="S259" s="63" t="s">
        <v>639</v>
      </c>
      <c r="T259" s="63">
        <v>24700498.6631</v>
      </c>
      <c r="U259" s="63">
        <v>0</v>
      </c>
      <c r="V259" s="63">
        <v>113288102.9139</v>
      </c>
      <c r="W259" s="63">
        <v>53163811.761500001</v>
      </c>
      <c r="X259" s="63">
        <v>9000321.9595999997</v>
      </c>
      <c r="Y259" s="63">
        <v>5734572.4001000002</v>
      </c>
      <c r="Z259" s="63">
        <v>0</v>
      </c>
      <c r="AA259" s="63">
        <f t="shared" si="62"/>
        <v>5734572.4001000002</v>
      </c>
      <c r="AB259" s="63">
        <v>280703855.66009998</v>
      </c>
      <c r="AC259" s="68">
        <f t="shared" si="56"/>
        <v>486591163.35829997</v>
      </c>
    </row>
    <row r="260" spans="1:29" ht="24.9" customHeight="1">
      <c r="A260" s="59"/>
      <c r="B260" s="180" t="s">
        <v>604</v>
      </c>
      <c r="C260" s="181"/>
      <c r="D260" s="64"/>
      <c r="E260" s="64">
        <f>SUM(E242:E259)</f>
        <v>414660084.72790003</v>
      </c>
      <c r="F260" s="64">
        <f t="shared" ref="F260:N260" si="72">SUM(F242:F259)</f>
        <v>0</v>
      </c>
      <c r="G260" s="64">
        <f t="shared" si="72"/>
        <v>1901826153.1343999</v>
      </c>
      <c r="H260" s="64">
        <f t="shared" si="72"/>
        <v>892488487.38390005</v>
      </c>
      <c r="I260" s="64">
        <f t="shared" si="72"/>
        <v>145256746.94659999</v>
      </c>
      <c r="J260" s="64">
        <f t="shared" si="72"/>
        <v>96269241.757499993</v>
      </c>
      <c r="K260" s="64">
        <f t="shared" si="72"/>
        <v>48134620.878749996</v>
      </c>
      <c r="L260" s="64">
        <f t="shared" si="72"/>
        <v>48134620.878749996</v>
      </c>
      <c r="M260" s="64">
        <f t="shared" si="72"/>
        <v>3807364448.9513998</v>
      </c>
      <c r="N260" s="64">
        <f t="shared" si="72"/>
        <v>7209730542.0229502</v>
      </c>
      <c r="O260" s="67"/>
      <c r="P260" s="189"/>
      <c r="Q260" s="71">
        <v>6</v>
      </c>
      <c r="R260" s="189"/>
      <c r="S260" s="63" t="s">
        <v>640</v>
      </c>
      <c r="T260" s="63">
        <v>25387084.8037</v>
      </c>
      <c r="U260" s="63">
        <v>0</v>
      </c>
      <c r="V260" s="63">
        <v>116437109.8395</v>
      </c>
      <c r="W260" s="63">
        <v>54641576.920599997</v>
      </c>
      <c r="X260" s="63">
        <v>9297220.1508000009</v>
      </c>
      <c r="Y260" s="63">
        <v>5893973.1469000001</v>
      </c>
      <c r="Z260" s="63">
        <v>0</v>
      </c>
      <c r="AA260" s="63">
        <f t="shared" si="62"/>
        <v>5893973.1469000001</v>
      </c>
      <c r="AB260" s="63">
        <v>290617463.10619998</v>
      </c>
      <c r="AC260" s="68">
        <f t="shared" si="56"/>
        <v>502274427.9677</v>
      </c>
    </row>
    <row r="261" spans="1:29" ht="24.9" customHeight="1">
      <c r="A261" s="187">
        <v>13</v>
      </c>
      <c r="B261" s="188" t="s">
        <v>641</v>
      </c>
      <c r="C261" s="59">
        <v>1</v>
      </c>
      <c r="D261" s="63" t="s">
        <v>642</v>
      </c>
      <c r="E261" s="63">
        <v>26714919.1197</v>
      </c>
      <c r="F261" s="63">
        <v>0</v>
      </c>
      <c r="G261" s="63">
        <v>122527182.46089999</v>
      </c>
      <c r="H261" s="63">
        <v>57499524.631999999</v>
      </c>
      <c r="I261" s="63">
        <v>8011716.2094000001</v>
      </c>
      <c r="J261" s="63">
        <v>6202248.7863999996</v>
      </c>
      <c r="K261" s="63">
        <v>0</v>
      </c>
      <c r="L261" s="63">
        <f t="shared" ref="L261:L276" si="73">J261-K261</f>
        <v>6202248.7863999996</v>
      </c>
      <c r="M261" s="78">
        <v>248758804.9964</v>
      </c>
      <c r="N261" s="68">
        <f t="shared" si="55"/>
        <v>469714396.20480001</v>
      </c>
      <c r="O261" s="67"/>
      <c r="P261" s="189"/>
      <c r="Q261" s="71">
        <v>7</v>
      </c>
      <c r="R261" s="189"/>
      <c r="S261" s="63" t="s">
        <v>643</v>
      </c>
      <c r="T261" s="63">
        <v>27523162.794599999</v>
      </c>
      <c r="U261" s="63">
        <v>0</v>
      </c>
      <c r="V261" s="63">
        <v>126234168.0513</v>
      </c>
      <c r="W261" s="63">
        <v>59239137.875200003</v>
      </c>
      <c r="X261" s="63">
        <v>9575072.2205999997</v>
      </c>
      <c r="Y261" s="63">
        <v>6389894.0615999997</v>
      </c>
      <c r="Z261" s="63">
        <v>0</v>
      </c>
      <c r="AA261" s="63">
        <f t="shared" si="62"/>
        <v>6389894.0615999997</v>
      </c>
      <c r="AB261" s="63">
        <v>299895109.21509999</v>
      </c>
      <c r="AC261" s="68">
        <f t="shared" si="56"/>
        <v>528856544.2184</v>
      </c>
    </row>
    <row r="262" spans="1:29" ht="24.9" customHeight="1">
      <c r="A262" s="187"/>
      <c r="B262" s="189"/>
      <c r="C262" s="59">
        <v>2</v>
      </c>
      <c r="D262" s="63" t="s">
        <v>644</v>
      </c>
      <c r="E262" s="63">
        <v>20328248.228999998</v>
      </c>
      <c r="F262" s="63">
        <v>0</v>
      </c>
      <c r="G262" s="63">
        <v>93234906.259900004</v>
      </c>
      <c r="H262" s="63">
        <v>43753252.799699999</v>
      </c>
      <c r="I262" s="63">
        <v>6123254.4293</v>
      </c>
      <c r="J262" s="63">
        <v>4719492.2187000001</v>
      </c>
      <c r="K262" s="63">
        <v>0</v>
      </c>
      <c r="L262" s="63">
        <f t="shared" si="73"/>
        <v>4719492.2187000001</v>
      </c>
      <c r="M262" s="78">
        <v>185701941.3312</v>
      </c>
      <c r="N262" s="68">
        <f t="shared" si="55"/>
        <v>353861095.26779997</v>
      </c>
      <c r="O262" s="67"/>
      <c r="P262" s="189"/>
      <c r="Q262" s="71">
        <v>8</v>
      </c>
      <c r="R262" s="189"/>
      <c r="S262" s="63" t="s">
        <v>645</v>
      </c>
      <c r="T262" s="63">
        <v>20256037.751800001</v>
      </c>
      <c r="U262" s="63">
        <v>0</v>
      </c>
      <c r="V262" s="63">
        <v>92903715.052699998</v>
      </c>
      <c r="W262" s="63">
        <v>43597831.475299999</v>
      </c>
      <c r="X262" s="63">
        <v>7484883.9992000004</v>
      </c>
      <c r="Y262" s="63">
        <v>4702727.5285</v>
      </c>
      <c r="Z262" s="63">
        <v>0</v>
      </c>
      <c r="AA262" s="63">
        <f t="shared" si="62"/>
        <v>4702727.5285</v>
      </c>
      <c r="AB262" s="63">
        <v>230102479.5201</v>
      </c>
      <c r="AC262" s="68">
        <f t="shared" si="56"/>
        <v>399047675.3276</v>
      </c>
    </row>
    <row r="263" spans="1:29" ht="24.9" customHeight="1">
      <c r="A263" s="187"/>
      <c r="B263" s="189"/>
      <c r="C263" s="59">
        <v>3</v>
      </c>
      <c r="D263" s="63" t="s">
        <v>646</v>
      </c>
      <c r="E263" s="63">
        <v>19382698.8594</v>
      </c>
      <c r="F263" s="63">
        <v>0</v>
      </c>
      <c r="G263" s="63">
        <v>88898172.181999996</v>
      </c>
      <c r="H263" s="63">
        <v>41718111.348399997</v>
      </c>
      <c r="I263" s="63">
        <v>5402232.7812000001</v>
      </c>
      <c r="J263" s="63">
        <v>4499969.4718000004</v>
      </c>
      <c r="K263" s="63">
        <v>0</v>
      </c>
      <c r="L263" s="63">
        <f t="shared" si="73"/>
        <v>4499969.4718000004</v>
      </c>
      <c r="M263" s="78">
        <v>161626599.03920001</v>
      </c>
      <c r="N263" s="68">
        <f t="shared" si="55"/>
        <v>321527783.68199998</v>
      </c>
      <c r="O263" s="67"/>
      <c r="P263" s="189"/>
      <c r="Q263" s="71">
        <v>9</v>
      </c>
      <c r="R263" s="189"/>
      <c r="S263" s="63" t="s">
        <v>647</v>
      </c>
      <c r="T263" s="63">
        <v>24039641.967599999</v>
      </c>
      <c r="U263" s="63">
        <v>0</v>
      </c>
      <c r="V263" s="63">
        <v>110257103.32340001</v>
      </c>
      <c r="W263" s="63">
        <v>51741425.054200001</v>
      </c>
      <c r="X263" s="63">
        <v>8817547.4684999995</v>
      </c>
      <c r="Y263" s="63">
        <v>5581145.1102999998</v>
      </c>
      <c r="Z263" s="63">
        <v>0</v>
      </c>
      <c r="AA263" s="63">
        <f t="shared" si="62"/>
        <v>5581145.1102999998</v>
      </c>
      <c r="AB263" s="63">
        <v>274600906.53570002</v>
      </c>
      <c r="AC263" s="68">
        <f t="shared" si="56"/>
        <v>475037769.45969999</v>
      </c>
    </row>
    <row r="264" spans="1:29" ht="24.9" customHeight="1">
      <c r="A264" s="187"/>
      <c r="B264" s="189"/>
      <c r="C264" s="59">
        <v>4</v>
      </c>
      <c r="D264" s="63" t="s">
        <v>648</v>
      </c>
      <c r="E264" s="63">
        <v>20013688.8334</v>
      </c>
      <c r="F264" s="63">
        <v>0</v>
      </c>
      <c r="G264" s="63">
        <v>91792188.941799998</v>
      </c>
      <c r="H264" s="63">
        <v>43076214.7883</v>
      </c>
      <c r="I264" s="63">
        <v>6002738.8602999998</v>
      </c>
      <c r="J264" s="63">
        <v>4646462.7768999999</v>
      </c>
      <c r="K264" s="63">
        <v>0</v>
      </c>
      <c r="L264" s="63">
        <f t="shared" si="73"/>
        <v>4646462.7768999999</v>
      </c>
      <c r="M264" s="78">
        <v>181677854.6992</v>
      </c>
      <c r="N264" s="68">
        <f t="shared" ref="N264:N327" si="74">E264+F264+G264+H264+I264+L264+M264</f>
        <v>347209148.89990002</v>
      </c>
      <c r="O264" s="67"/>
      <c r="P264" s="189"/>
      <c r="Q264" s="71">
        <v>10</v>
      </c>
      <c r="R264" s="189"/>
      <c r="S264" s="63" t="s">
        <v>649</v>
      </c>
      <c r="T264" s="63">
        <v>25168400.4672</v>
      </c>
      <c r="U264" s="63">
        <v>0</v>
      </c>
      <c r="V264" s="63">
        <v>115434120.6304</v>
      </c>
      <c r="W264" s="63">
        <v>54170894.402800001</v>
      </c>
      <c r="X264" s="63">
        <v>9012234.6140000001</v>
      </c>
      <c r="Y264" s="63">
        <v>5843202.4649999999</v>
      </c>
      <c r="Z264" s="63">
        <v>0</v>
      </c>
      <c r="AA264" s="63">
        <f t="shared" si="62"/>
        <v>5843202.4649999999</v>
      </c>
      <c r="AB264" s="63">
        <v>281101626.28640002</v>
      </c>
      <c r="AC264" s="68">
        <f t="shared" ref="AC264:AC327" si="75">T264+U264+V264+W264+X264+AA264+AB264</f>
        <v>490730478.86580002</v>
      </c>
    </row>
    <row r="265" spans="1:29" ht="24.9" customHeight="1">
      <c r="A265" s="187"/>
      <c r="B265" s="189"/>
      <c r="C265" s="59">
        <v>5</v>
      </c>
      <c r="D265" s="63" t="s">
        <v>650</v>
      </c>
      <c r="E265" s="63">
        <v>21198396.5605</v>
      </c>
      <c r="F265" s="63">
        <v>0</v>
      </c>
      <c r="G265" s="63">
        <v>97225815.717600003</v>
      </c>
      <c r="H265" s="63">
        <v>45626105.7623</v>
      </c>
      <c r="I265" s="63">
        <v>6324356.9864999996</v>
      </c>
      <c r="J265" s="63">
        <v>4921509.5411999999</v>
      </c>
      <c r="K265" s="63">
        <v>0</v>
      </c>
      <c r="L265" s="63">
        <f t="shared" si="73"/>
        <v>4921509.5411999999</v>
      </c>
      <c r="M265" s="78">
        <v>192416875.5002</v>
      </c>
      <c r="N265" s="68">
        <f t="shared" si="74"/>
        <v>367713060.06830001</v>
      </c>
      <c r="O265" s="67"/>
      <c r="P265" s="189"/>
      <c r="Q265" s="71">
        <v>11</v>
      </c>
      <c r="R265" s="189"/>
      <c r="S265" s="63" t="s">
        <v>651</v>
      </c>
      <c r="T265" s="63">
        <v>18202687.944499999</v>
      </c>
      <c r="U265" s="63">
        <v>0</v>
      </c>
      <c r="V265" s="63">
        <v>83486087.195600003</v>
      </c>
      <c r="W265" s="63">
        <v>39178329.499799997</v>
      </c>
      <c r="X265" s="63">
        <v>6898020.9699999997</v>
      </c>
      <c r="Y265" s="63">
        <v>4226013.1392000001</v>
      </c>
      <c r="Z265" s="63">
        <v>0</v>
      </c>
      <c r="AA265" s="63">
        <f t="shared" si="62"/>
        <v>4226013.1392000001</v>
      </c>
      <c r="AB265" s="63">
        <v>210506773.42120001</v>
      </c>
      <c r="AC265" s="68">
        <f t="shared" si="75"/>
        <v>362497912.17030001</v>
      </c>
    </row>
    <row r="266" spans="1:29" ht="24.9" customHeight="1">
      <c r="A266" s="187"/>
      <c r="B266" s="189"/>
      <c r="C266" s="59">
        <v>6</v>
      </c>
      <c r="D266" s="63" t="s">
        <v>652</v>
      </c>
      <c r="E266" s="63">
        <v>21609820.6479</v>
      </c>
      <c r="F266" s="63">
        <v>0</v>
      </c>
      <c r="G266" s="63">
        <v>99112800.065400004</v>
      </c>
      <c r="H266" s="63">
        <v>46511629.291199997</v>
      </c>
      <c r="I266" s="63">
        <v>6496395.9630000005</v>
      </c>
      <c r="J266" s="63">
        <v>5017027.5000999998</v>
      </c>
      <c r="K266" s="63">
        <v>0</v>
      </c>
      <c r="L266" s="63">
        <f t="shared" si="73"/>
        <v>5017027.5000999998</v>
      </c>
      <c r="M266" s="78">
        <v>198161359.3962</v>
      </c>
      <c r="N266" s="68">
        <f t="shared" si="74"/>
        <v>376909032.86379999</v>
      </c>
      <c r="O266" s="67"/>
      <c r="P266" s="189"/>
      <c r="Q266" s="71">
        <v>12</v>
      </c>
      <c r="R266" s="189"/>
      <c r="S266" s="63" t="s">
        <v>653</v>
      </c>
      <c r="T266" s="63">
        <v>18983226.3719</v>
      </c>
      <c r="U266" s="63">
        <v>0</v>
      </c>
      <c r="V266" s="63">
        <v>87066003.4921</v>
      </c>
      <c r="W266" s="63">
        <v>40858311.6976</v>
      </c>
      <c r="X266" s="63">
        <v>6875808.3426999999</v>
      </c>
      <c r="Y266" s="63">
        <v>4407226.2468999997</v>
      </c>
      <c r="Z266" s="63">
        <v>0</v>
      </c>
      <c r="AA266" s="63">
        <f t="shared" si="62"/>
        <v>4407226.2468999997</v>
      </c>
      <c r="AB266" s="63">
        <v>209765080.56380001</v>
      </c>
      <c r="AC266" s="68">
        <f t="shared" si="75"/>
        <v>367955656.71499997</v>
      </c>
    </row>
    <row r="267" spans="1:29" ht="24.9" customHeight="1">
      <c r="A267" s="187"/>
      <c r="B267" s="189"/>
      <c r="C267" s="59">
        <v>7</v>
      </c>
      <c r="D267" s="63" t="s">
        <v>654</v>
      </c>
      <c r="E267" s="63">
        <v>17806626.401000001</v>
      </c>
      <c r="F267" s="63">
        <v>0</v>
      </c>
      <c r="G267" s="63">
        <v>81669562.699100003</v>
      </c>
      <c r="H267" s="63">
        <v>38325871.351800002</v>
      </c>
      <c r="I267" s="63">
        <v>5483961.5949999997</v>
      </c>
      <c r="J267" s="63">
        <v>4134061.8136</v>
      </c>
      <c r="K267" s="63">
        <v>0</v>
      </c>
      <c r="L267" s="63">
        <f t="shared" si="73"/>
        <v>4134061.8136</v>
      </c>
      <c r="M267" s="78">
        <v>164355572.81209999</v>
      </c>
      <c r="N267" s="68">
        <f t="shared" si="74"/>
        <v>311775656.67259997</v>
      </c>
      <c r="O267" s="67"/>
      <c r="P267" s="189"/>
      <c r="Q267" s="71">
        <v>13</v>
      </c>
      <c r="R267" s="189"/>
      <c r="S267" s="63" t="s">
        <v>655</v>
      </c>
      <c r="T267" s="63">
        <v>18609317.252500001</v>
      </c>
      <c r="U267" s="63">
        <v>0</v>
      </c>
      <c r="V267" s="63">
        <v>85351080.430099994</v>
      </c>
      <c r="W267" s="63">
        <v>40053533.044699997</v>
      </c>
      <c r="X267" s="63">
        <v>6901340.5042000003</v>
      </c>
      <c r="Y267" s="63">
        <v>4320417.9217999997</v>
      </c>
      <c r="Z267" s="63">
        <v>0</v>
      </c>
      <c r="AA267" s="63">
        <f t="shared" si="62"/>
        <v>4320417.9217999997</v>
      </c>
      <c r="AB267" s="63">
        <v>210617614.64320001</v>
      </c>
      <c r="AC267" s="68">
        <f t="shared" si="75"/>
        <v>365853303.79650003</v>
      </c>
    </row>
    <row r="268" spans="1:29" ht="24.9" customHeight="1">
      <c r="A268" s="187"/>
      <c r="B268" s="189"/>
      <c r="C268" s="59">
        <v>8</v>
      </c>
      <c r="D268" s="63" t="s">
        <v>656</v>
      </c>
      <c r="E268" s="63">
        <v>21936339.263300002</v>
      </c>
      <c r="F268" s="63">
        <v>0</v>
      </c>
      <c r="G268" s="63">
        <v>100610367.9892</v>
      </c>
      <c r="H268" s="63">
        <v>47214407.580799997</v>
      </c>
      <c r="I268" s="63">
        <v>6251809.8629000001</v>
      </c>
      <c r="J268" s="63">
        <v>5092833.4450000003</v>
      </c>
      <c r="K268" s="63">
        <v>0</v>
      </c>
      <c r="L268" s="63">
        <f t="shared" si="73"/>
        <v>5092833.4450000003</v>
      </c>
      <c r="M268" s="78">
        <v>189994483.83059999</v>
      </c>
      <c r="N268" s="68">
        <f t="shared" si="74"/>
        <v>371100241.97180003</v>
      </c>
      <c r="O268" s="67"/>
      <c r="P268" s="189"/>
      <c r="Q268" s="71">
        <v>14</v>
      </c>
      <c r="R268" s="189"/>
      <c r="S268" s="63" t="s">
        <v>657</v>
      </c>
      <c r="T268" s="63">
        <v>27639748.2377</v>
      </c>
      <c r="U268" s="63">
        <v>0</v>
      </c>
      <c r="V268" s="63">
        <v>126768883.7208</v>
      </c>
      <c r="W268" s="63">
        <v>59490069.106899999</v>
      </c>
      <c r="X268" s="63">
        <v>8958286.2986999992</v>
      </c>
      <c r="Y268" s="63">
        <v>6416961.0318999998</v>
      </c>
      <c r="Z268" s="63">
        <v>0</v>
      </c>
      <c r="AA268" s="63">
        <f t="shared" si="62"/>
        <v>6416961.0318999998</v>
      </c>
      <c r="AB268" s="63">
        <v>279300259.90280002</v>
      </c>
      <c r="AC268" s="68">
        <f t="shared" si="75"/>
        <v>508574208.29879999</v>
      </c>
    </row>
    <row r="269" spans="1:29" ht="24.9" customHeight="1">
      <c r="A269" s="187"/>
      <c r="B269" s="189"/>
      <c r="C269" s="59">
        <v>9</v>
      </c>
      <c r="D269" s="63" t="s">
        <v>658</v>
      </c>
      <c r="E269" s="63">
        <v>23471011.0856</v>
      </c>
      <c r="F269" s="63">
        <v>0</v>
      </c>
      <c r="G269" s="63">
        <v>107649094.6857</v>
      </c>
      <c r="H269" s="63">
        <v>50517539.432300001</v>
      </c>
      <c r="I269" s="63">
        <v>6985061.9930999996</v>
      </c>
      <c r="J269" s="63">
        <v>5449129.3562000003</v>
      </c>
      <c r="K269" s="63">
        <v>0</v>
      </c>
      <c r="L269" s="63">
        <f t="shared" si="73"/>
        <v>5449129.3562000003</v>
      </c>
      <c r="M269" s="78">
        <v>214478209.20629999</v>
      </c>
      <c r="N269" s="68">
        <f t="shared" si="74"/>
        <v>408550045.75919998</v>
      </c>
      <c r="O269" s="67"/>
      <c r="P269" s="189"/>
      <c r="Q269" s="71">
        <v>15</v>
      </c>
      <c r="R269" s="189"/>
      <c r="S269" s="63" t="s">
        <v>659</v>
      </c>
      <c r="T269" s="63">
        <v>18847726.115200002</v>
      </c>
      <c r="U269" s="63">
        <v>0</v>
      </c>
      <c r="V269" s="63">
        <v>86444535.592500001</v>
      </c>
      <c r="W269" s="63">
        <v>40566669.401699997</v>
      </c>
      <c r="X269" s="63">
        <v>7077499.4698000001</v>
      </c>
      <c r="Y269" s="63">
        <v>4375767.9332999997</v>
      </c>
      <c r="Z269" s="63">
        <v>0</v>
      </c>
      <c r="AA269" s="63">
        <f t="shared" si="62"/>
        <v>4375767.9332999997</v>
      </c>
      <c r="AB269" s="63">
        <v>216499667.4316</v>
      </c>
      <c r="AC269" s="68">
        <f t="shared" si="75"/>
        <v>373811865.94410002</v>
      </c>
    </row>
    <row r="270" spans="1:29" ht="24.9" customHeight="1">
      <c r="A270" s="187"/>
      <c r="B270" s="189"/>
      <c r="C270" s="59">
        <v>10</v>
      </c>
      <c r="D270" s="63" t="s">
        <v>660</v>
      </c>
      <c r="E270" s="63">
        <v>20495346.946699999</v>
      </c>
      <c r="F270" s="63">
        <v>0</v>
      </c>
      <c r="G270" s="63">
        <v>94001299.5616</v>
      </c>
      <c r="H270" s="63">
        <v>44112905.651000001</v>
      </c>
      <c r="I270" s="63">
        <v>6113389.9981000004</v>
      </c>
      <c r="J270" s="63">
        <v>4758286.5647</v>
      </c>
      <c r="K270" s="63">
        <v>0</v>
      </c>
      <c r="L270" s="63">
        <f t="shared" si="73"/>
        <v>4758286.5647</v>
      </c>
      <c r="M270" s="78">
        <v>185372562.09720001</v>
      </c>
      <c r="N270" s="68">
        <f t="shared" si="74"/>
        <v>354853790.8193</v>
      </c>
      <c r="O270" s="67"/>
      <c r="P270" s="189"/>
      <c r="Q270" s="71">
        <v>16</v>
      </c>
      <c r="R270" s="189"/>
      <c r="S270" s="63" t="s">
        <v>661</v>
      </c>
      <c r="T270" s="63">
        <v>19778013.277800001</v>
      </c>
      <c r="U270" s="63">
        <v>0</v>
      </c>
      <c r="V270" s="63">
        <v>90711270.011399999</v>
      </c>
      <c r="W270" s="63">
        <v>42568961.4309</v>
      </c>
      <c r="X270" s="63">
        <v>7128434.3074000003</v>
      </c>
      <c r="Y270" s="63">
        <v>4591747.3415000001</v>
      </c>
      <c r="Z270" s="63">
        <v>0</v>
      </c>
      <c r="AA270" s="63">
        <f t="shared" si="62"/>
        <v>4591747.3415000001</v>
      </c>
      <c r="AB270" s="63">
        <v>218200411.99669999</v>
      </c>
      <c r="AC270" s="68">
        <f t="shared" si="75"/>
        <v>382978838.36570001</v>
      </c>
    </row>
    <row r="271" spans="1:29" ht="24.9" customHeight="1">
      <c r="A271" s="187"/>
      <c r="B271" s="189"/>
      <c r="C271" s="59">
        <v>11</v>
      </c>
      <c r="D271" s="63" t="s">
        <v>662</v>
      </c>
      <c r="E271" s="63">
        <v>21964143.572700001</v>
      </c>
      <c r="F271" s="63">
        <v>0</v>
      </c>
      <c r="G271" s="63">
        <v>100737891.62809999</v>
      </c>
      <c r="H271" s="63">
        <v>47274251.841200002</v>
      </c>
      <c r="I271" s="63">
        <v>6361542.8316000002</v>
      </c>
      <c r="J271" s="63">
        <v>5099288.6112000002</v>
      </c>
      <c r="K271" s="63">
        <v>0</v>
      </c>
      <c r="L271" s="63">
        <f t="shared" si="73"/>
        <v>5099288.6112000002</v>
      </c>
      <c r="M271" s="78">
        <v>193658533.0183</v>
      </c>
      <c r="N271" s="68">
        <f t="shared" si="74"/>
        <v>375095651.50309998</v>
      </c>
      <c r="O271" s="67"/>
      <c r="P271" s="189"/>
      <c r="Q271" s="71">
        <v>17</v>
      </c>
      <c r="R271" s="189"/>
      <c r="S271" s="63" t="s">
        <v>663</v>
      </c>
      <c r="T271" s="63">
        <v>25840307.926100001</v>
      </c>
      <c r="U271" s="63">
        <v>0</v>
      </c>
      <c r="V271" s="63">
        <v>118515804.2189</v>
      </c>
      <c r="W271" s="63">
        <v>55617066.0836</v>
      </c>
      <c r="X271" s="63">
        <v>8710192.3221000005</v>
      </c>
      <c r="Y271" s="63">
        <v>5999195.3469000002</v>
      </c>
      <c r="Z271" s="63">
        <v>0</v>
      </c>
      <c r="AA271" s="63">
        <f t="shared" si="62"/>
        <v>5999195.3469000002</v>
      </c>
      <c r="AB271" s="63">
        <v>271016254.25160003</v>
      </c>
      <c r="AC271" s="68">
        <f t="shared" si="75"/>
        <v>485698820.14920002</v>
      </c>
    </row>
    <row r="272" spans="1:29" ht="24.9" customHeight="1">
      <c r="A272" s="187"/>
      <c r="B272" s="189"/>
      <c r="C272" s="59">
        <v>12</v>
      </c>
      <c r="D272" s="63" t="s">
        <v>664</v>
      </c>
      <c r="E272" s="63">
        <v>15413563.6905</v>
      </c>
      <c r="F272" s="63">
        <v>0</v>
      </c>
      <c r="G272" s="63">
        <v>70693851.709700003</v>
      </c>
      <c r="H272" s="63">
        <v>33175192.525199998</v>
      </c>
      <c r="I272" s="63">
        <v>4891224.6383999996</v>
      </c>
      <c r="J272" s="63">
        <v>3578478.2377999998</v>
      </c>
      <c r="K272" s="63">
        <v>0</v>
      </c>
      <c r="L272" s="63">
        <f t="shared" si="73"/>
        <v>3578478.2377999998</v>
      </c>
      <c r="M272" s="78">
        <v>144563732.77790001</v>
      </c>
      <c r="N272" s="68">
        <f t="shared" si="74"/>
        <v>272316043.57950002</v>
      </c>
      <c r="O272" s="67"/>
      <c r="P272" s="189"/>
      <c r="Q272" s="71">
        <v>18</v>
      </c>
      <c r="R272" s="189"/>
      <c r="S272" s="63" t="s">
        <v>665</v>
      </c>
      <c r="T272" s="63">
        <v>22343473.054000001</v>
      </c>
      <c r="U272" s="63">
        <v>0</v>
      </c>
      <c r="V272" s="63">
        <v>102477675.0187</v>
      </c>
      <c r="W272" s="63">
        <v>48090696.942699999</v>
      </c>
      <c r="X272" s="63">
        <v>7200228.0615999997</v>
      </c>
      <c r="Y272" s="63">
        <v>5187355.3504999997</v>
      </c>
      <c r="Z272" s="63">
        <v>0</v>
      </c>
      <c r="AA272" s="63">
        <f t="shared" ref="AA272:AA335" si="76">Y272-Z272</f>
        <v>5187355.3504999997</v>
      </c>
      <c r="AB272" s="63">
        <v>220597648.21160001</v>
      </c>
      <c r="AC272" s="68">
        <f t="shared" si="75"/>
        <v>405897076.63910002</v>
      </c>
    </row>
    <row r="273" spans="1:29" ht="24.9" customHeight="1">
      <c r="A273" s="187"/>
      <c r="B273" s="189"/>
      <c r="C273" s="59">
        <v>13</v>
      </c>
      <c r="D273" s="63" t="s">
        <v>666</v>
      </c>
      <c r="E273" s="63">
        <v>19535651.879500002</v>
      </c>
      <c r="F273" s="63">
        <v>0</v>
      </c>
      <c r="G273" s="63">
        <v>89599686.662100002</v>
      </c>
      <c r="H273" s="63">
        <v>42047317.883100003</v>
      </c>
      <c r="I273" s="63">
        <v>5899079.9326999998</v>
      </c>
      <c r="J273" s="63">
        <v>4535479.6928000003</v>
      </c>
      <c r="K273" s="63">
        <v>0</v>
      </c>
      <c r="L273" s="63">
        <f t="shared" si="73"/>
        <v>4535479.6928000003</v>
      </c>
      <c r="M273" s="78">
        <v>178216621.3644</v>
      </c>
      <c r="N273" s="68">
        <f t="shared" si="74"/>
        <v>339833837.41460001</v>
      </c>
      <c r="O273" s="67"/>
      <c r="P273" s="189"/>
      <c r="Q273" s="71">
        <v>19</v>
      </c>
      <c r="R273" s="189"/>
      <c r="S273" s="63" t="s">
        <v>667</v>
      </c>
      <c r="T273" s="63">
        <v>20511634.947999999</v>
      </c>
      <c r="U273" s="63">
        <v>0</v>
      </c>
      <c r="V273" s="63">
        <v>94076003.995299995</v>
      </c>
      <c r="W273" s="63">
        <v>44147962.928400002</v>
      </c>
      <c r="X273" s="63">
        <v>6898032.7413999997</v>
      </c>
      <c r="Y273" s="63">
        <v>4762068.0562000005</v>
      </c>
      <c r="Z273" s="63">
        <v>0</v>
      </c>
      <c r="AA273" s="63">
        <f t="shared" si="76"/>
        <v>4762068.0562000005</v>
      </c>
      <c r="AB273" s="63">
        <v>210507166.4752</v>
      </c>
      <c r="AC273" s="68">
        <f t="shared" si="75"/>
        <v>380902869.14450002</v>
      </c>
    </row>
    <row r="274" spans="1:29" ht="24.9" customHeight="1">
      <c r="A274" s="187"/>
      <c r="B274" s="189"/>
      <c r="C274" s="59">
        <v>14</v>
      </c>
      <c r="D274" s="63" t="s">
        <v>668</v>
      </c>
      <c r="E274" s="63">
        <v>19063614.6567</v>
      </c>
      <c r="F274" s="63">
        <v>0</v>
      </c>
      <c r="G274" s="63">
        <v>87434701.971100003</v>
      </c>
      <c r="H274" s="63">
        <v>41031334.424800001</v>
      </c>
      <c r="I274" s="63">
        <v>5717859.2660999997</v>
      </c>
      <c r="J274" s="63">
        <v>4425889.5314999996</v>
      </c>
      <c r="K274" s="63">
        <v>0</v>
      </c>
      <c r="L274" s="63">
        <f t="shared" si="73"/>
        <v>4425889.5314999996</v>
      </c>
      <c r="M274" s="78">
        <v>172165555.36520001</v>
      </c>
      <c r="N274" s="68">
        <f t="shared" si="74"/>
        <v>329838955.21539998</v>
      </c>
      <c r="O274" s="67"/>
      <c r="P274" s="189"/>
      <c r="Q274" s="71">
        <v>20</v>
      </c>
      <c r="R274" s="189"/>
      <c r="S274" s="63" t="s">
        <v>669</v>
      </c>
      <c r="T274" s="63">
        <v>18520836.7687</v>
      </c>
      <c r="U274" s="63">
        <v>0</v>
      </c>
      <c r="V274" s="63">
        <v>84945267.321199998</v>
      </c>
      <c r="W274" s="63">
        <v>39863093.1734</v>
      </c>
      <c r="X274" s="63">
        <v>6648231.9122000001</v>
      </c>
      <c r="Y274" s="63">
        <v>4299875.9178999998</v>
      </c>
      <c r="Z274" s="63">
        <v>0</v>
      </c>
      <c r="AA274" s="63">
        <f t="shared" si="76"/>
        <v>4299875.9178999998</v>
      </c>
      <c r="AB274" s="63">
        <v>202166167.9971</v>
      </c>
      <c r="AC274" s="68">
        <f t="shared" si="75"/>
        <v>356443473.0905</v>
      </c>
    </row>
    <row r="275" spans="1:29" ht="24.9" customHeight="1">
      <c r="A275" s="187"/>
      <c r="B275" s="189"/>
      <c r="C275" s="59">
        <v>15</v>
      </c>
      <c r="D275" s="63" t="s">
        <v>670</v>
      </c>
      <c r="E275" s="63">
        <v>20445983.8682</v>
      </c>
      <c r="F275" s="63">
        <v>0</v>
      </c>
      <c r="G275" s="63">
        <v>93774897.269500002</v>
      </c>
      <c r="H275" s="63">
        <v>44006659.641599998</v>
      </c>
      <c r="I275" s="63">
        <v>6103278.3674999997</v>
      </c>
      <c r="J275" s="63">
        <v>4746826.2233999996</v>
      </c>
      <c r="K275" s="63">
        <v>0</v>
      </c>
      <c r="L275" s="63">
        <f t="shared" si="73"/>
        <v>4746826.2233999996</v>
      </c>
      <c r="M275" s="78">
        <v>185034928.7297</v>
      </c>
      <c r="N275" s="68">
        <f t="shared" si="74"/>
        <v>354112574.09990001</v>
      </c>
      <c r="O275" s="67"/>
      <c r="P275" s="189"/>
      <c r="Q275" s="71">
        <v>21</v>
      </c>
      <c r="R275" s="189"/>
      <c r="S275" s="63" t="s">
        <v>671</v>
      </c>
      <c r="T275" s="63">
        <v>22873124.329999998</v>
      </c>
      <c r="U275" s="63">
        <v>0</v>
      </c>
      <c r="V275" s="63">
        <v>104906904.8527</v>
      </c>
      <c r="W275" s="63">
        <v>49230685.2936</v>
      </c>
      <c r="X275" s="63">
        <v>8051829.8235999998</v>
      </c>
      <c r="Y275" s="63">
        <v>5310321.4342999998</v>
      </c>
      <c r="Z275" s="63">
        <v>0</v>
      </c>
      <c r="AA275" s="63">
        <f t="shared" si="76"/>
        <v>5310321.4342999998</v>
      </c>
      <c r="AB275" s="63">
        <v>249033138.28729999</v>
      </c>
      <c r="AC275" s="68">
        <f t="shared" si="75"/>
        <v>439406004.02149999</v>
      </c>
    </row>
    <row r="276" spans="1:29" ht="24.9" customHeight="1">
      <c r="A276" s="187"/>
      <c r="B276" s="190"/>
      <c r="C276" s="59">
        <v>16</v>
      </c>
      <c r="D276" s="63" t="s">
        <v>672</v>
      </c>
      <c r="E276" s="63">
        <v>19875091.0381</v>
      </c>
      <c r="F276" s="63">
        <v>0</v>
      </c>
      <c r="G276" s="63">
        <v>91156514.273300007</v>
      </c>
      <c r="H276" s="63">
        <v>42777905.543499999</v>
      </c>
      <c r="I276" s="63">
        <v>5958654.9760999996</v>
      </c>
      <c r="J276" s="63">
        <v>4614285.3256000001</v>
      </c>
      <c r="K276" s="63">
        <v>0</v>
      </c>
      <c r="L276" s="63">
        <f t="shared" si="73"/>
        <v>4614285.3256000001</v>
      </c>
      <c r="M276" s="78">
        <v>180205867.54969999</v>
      </c>
      <c r="N276" s="68">
        <f t="shared" si="74"/>
        <v>344588318.70630002</v>
      </c>
      <c r="O276" s="67"/>
      <c r="P276" s="189"/>
      <c r="Q276" s="71">
        <v>22</v>
      </c>
      <c r="R276" s="189"/>
      <c r="S276" s="63" t="s">
        <v>673</v>
      </c>
      <c r="T276" s="63">
        <v>21186566.015299998</v>
      </c>
      <c r="U276" s="63">
        <v>0</v>
      </c>
      <c r="V276" s="63">
        <v>97171555.274000004</v>
      </c>
      <c r="W276" s="63">
        <v>45600642.4353</v>
      </c>
      <c r="X276" s="63">
        <v>7427474.8930000002</v>
      </c>
      <c r="Y276" s="63">
        <v>4918762.9117999999</v>
      </c>
      <c r="Z276" s="63">
        <v>0</v>
      </c>
      <c r="AA276" s="63">
        <f t="shared" si="76"/>
        <v>4918762.9117999999</v>
      </c>
      <c r="AB276" s="63">
        <v>228185555.2669</v>
      </c>
      <c r="AC276" s="68">
        <f t="shared" si="75"/>
        <v>404490556.79629999</v>
      </c>
    </row>
    <row r="277" spans="1:29" ht="24.9" customHeight="1">
      <c r="A277" s="59"/>
      <c r="B277" s="180" t="s">
        <v>674</v>
      </c>
      <c r="C277" s="181"/>
      <c r="D277" s="64"/>
      <c r="E277" s="64">
        <f>SUM(E261:E276)</f>
        <v>329255144.65219998</v>
      </c>
      <c r="F277" s="64">
        <f t="shared" ref="F277:H277" si="77">SUM(F261:F276)</f>
        <v>0</v>
      </c>
      <c r="G277" s="64">
        <f t="shared" si="77"/>
        <v>1510118934.0769999</v>
      </c>
      <c r="H277" s="64">
        <f t="shared" si="77"/>
        <v>708668224.49720001</v>
      </c>
      <c r="I277" s="64">
        <f t="shared" ref="I277:N277" si="78">SUM(I261:I276)</f>
        <v>98126558.691200003</v>
      </c>
      <c r="J277" s="64">
        <f t="shared" si="78"/>
        <v>76441269.096900001</v>
      </c>
      <c r="K277" s="64">
        <f t="shared" si="78"/>
        <v>0</v>
      </c>
      <c r="L277" s="64">
        <f t="shared" si="78"/>
        <v>76441269.096900001</v>
      </c>
      <c r="M277" s="64">
        <f t="shared" si="78"/>
        <v>2976389501.7138</v>
      </c>
      <c r="N277" s="64">
        <f t="shared" si="78"/>
        <v>5698999632.7283001</v>
      </c>
      <c r="O277" s="67"/>
      <c r="P277" s="189"/>
      <c r="Q277" s="71">
        <v>23</v>
      </c>
      <c r="R277" s="189"/>
      <c r="S277" s="63" t="s">
        <v>675</v>
      </c>
      <c r="T277" s="63">
        <v>21933418.170699999</v>
      </c>
      <c r="U277" s="63">
        <v>0</v>
      </c>
      <c r="V277" s="63">
        <v>100596970.485</v>
      </c>
      <c r="W277" s="63">
        <v>47208120.403399996</v>
      </c>
      <c r="X277" s="63">
        <v>8025026.3512000004</v>
      </c>
      <c r="Y277" s="63">
        <v>5092155.2717000004</v>
      </c>
      <c r="Z277" s="63">
        <v>0</v>
      </c>
      <c r="AA277" s="63">
        <f t="shared" si="76"/>
        <v>5092155.2717000004</v>
      </c>
      <c r="AB277" s="63">
        <v>248138154.37819999</v>
      </c>
      <c r="AC277" s="68">
        <f t="shared" si="75"/>
        <v>430993845.06019998</v>
      </c>
    </row>
    <row r="278" spans="1:29" ht="24.9" customHeight="1">
      <c r="A278" s="187">
        <v>14</v>
      </c>
      <c r="B278" s="188" t="s">
        <v>101</v>
      </c>
      <c r="C278" s="59">
        <v>1</v>
      </c>
      <c r="D278" s="63" t="s">
        <v>676</v>
      </c>
      <c r="E278" s="63">
        <v>24896974.170499999</v>
      </c>
      <c r="F278" s="63">
        <v>0</v>
      </c>
      <c r="G278" s="63">
        <v>114189231.9883</v>
      </c>
      <c r="H278" s="63">
        <v>53586693.381499998</v>
      </c>
      <c r="I278" s="63">
        <v>7335077.3799999999</v>
      </c>
      <c r="J278" s="63">
        <v>5780186.9862000002</v>
      </c>
      <c r="K278" s="63">
        <v>0</v>
      </c>
      <c r="L278" s="63">
        <f t="shared" ref="L278:L294" si="79">J278-K278</f>
        <v>5780186.9862000002</v>
      </c>
      <c r="M278" s="78">
        <v>200121561.86840001</v>
      </c>
      <c r="N278" s="68">
        <f t="shared" si="74"/>
        <v>405909725.77490002</v>
      </c>
      <c r="O278" s="67"/>
      <c r="P278" s="189"/>
      <c r="Q278" s="71">
        <v>24</v>
      </c>
      <c r="R278" s="189"/>
      <c r="S278" s="63" t="s">
        <v>677</v>
      </c>
      <c r="T278" s="63">
        <v>18776605.511799999</v>
      </c>
      <c r="U278" s="63">
        <v>0</v>
      </c>
      <c r="V278" s="63">
        <v>86118343.058899999</v>
      </c>
      <c r="W278" s="63">
        <v>40413593.853500001</v>
      </c>
      <c r="X278" s="63">
        <v>6872547.6655999999</v>
      </c>
      <c r="Y278" s="63">
        <v>4359256.2728000004</v>
      </c>
      <c r="Z278" s="63">
        <v>0</v>
      </c>
      <c r="AA278" s="63">
        <f t="shared" si="76"/>
        <v>4359256.2728000004</v>
      </c>
      <c r="AB278" s="63">
        <v>209656204.6117</v>
      </c>
      <c r="AC278" s="68">
        <f t="shared" si="75"/>
        <v>366196550.97430003</v>
      </c>
    </row>
    <row r="279" spans="1:29" ht="24.9" customHeight="1">
      <c r="A279" s="187"/>
      <c r="B279" s="189"/>
      <c r="C279" s="59">
        <v>2</v>
      </c>
      <c r="D279" s="63" t="s">
        <v>678</v>
      </c>
      <c r="E279" s="63">
        <v>20977490.011999998</v>
      </c>
      <c r="F279" s="63">
        <v>0</v>
      </c>
      <c r="G279" s="63">
        <v>96212634.399399996</v>
      </c>
      <c r="H279" s="63">
        <v>45150640.294299997</v>
      </c>
      <c r="I279" s="63">
        <v>6576869.8868000004</v>
      </c>
      <c r="J279" s="63">
        <v>4870222.9412000002</v>
      </c>
      <c r="K279" s="63">
        <v>0</v>
      </c>
      <c r="L279" s="63">
        <f t="shared" si="79"/>
        <v>4870222.9412000002</v>
      </c>
      <c r="M279" s="78">
        <v>174804562.05829999</v>
      </c>
      <c r="N279" s="68">
        <f t="shared" si="74"/>
        <v>348592419.59200001</v>
      </c>
      <c r="O279" s="67"/>
      <c r="P279" s="189"/>
      <c r="Q279" s="71">
        <v>25</v>
      </c>
      <c r="R279" s="189"/>
      <c r="S279" s="63" t="s">
        <v>679</v>
      </c>
      <c r="T279" s="63">
        <v>17182443.303399999</v>
      </c>
      <c r="U279" s="63">
        <v>0</v>
      </c>
      <c r="V279" s="63">
        <v>78806765.475199997</v>
      </c>
      <c r="W279" s="63">
        <v>36982418.607900001</v>
      </c>
      <c r="X279" s="63">
        <v>6453120.9963999996</v>
      </c>
      <c r="Y279" s="63">
        <v>3989148.8215999999</v>
      </c>
      <c r="Z279" s="63">
        <v>0</v>
      </c>
      <c r="AA279" s="63">
        <f t="shared" si="76"/>
        <v>3989148.8215999999</v>
      </c>
      <c r="AB279" s="63">
        <v>195651298.30329999</v>
      </c>
      <c r="AC279" s="68">
        <f t="shared" si="75"/>
        <v>339065195.50779998</v>
      </c>
    </row>
    <row r="280" spans="1:29" ht="24.9" customHeight="1">
      <c r="A280" s="187"/>
      <c r="B280" s="189"/>
      <c r="C280" s="59">
        <v>3</v>
      </c>
      <c r="D280" s="63" t="s">
        <v>680</v>
      </c>
      <c r="E280" s="63">
        <v>28395256.118900001</v>
      </c>
      <c r="F280" s="63">
        <v>0</v>
      </c>
      <c r="G280" s="63">
        <v>130233998.1611</v>
      </c>
      <c r="H280" s="63">
        <v>61116177.119099997</v>
      </c>
      <c r="I280" s="63">
        <v>8288030.8756999997</v>
      </c>
      <c r="J280" s="63">
        <v>6592362.9419999998</v>
      </c>
      <c r="K280" s="63">
        <v>0</v>
      </c>
      <c r="L280" s="63">
        <f t="shared" si="79"/>
        <v>6592362.9419999998</v>
      </c>
      <c r="M280" s="78">
        <v>231941246.69909999</v>
      </c>
      <c r="N280" s="68">
        <f t="shared" si="74"/>
        <v>466567071.91589999</v>
      </c>
      <c r="O280" s="67"/>
      <c r="P280" s="189"/>
      <c r="Q280" s="71">
        <v>26</v>
      </c>
      <c r="R280" s="189"/>
      <c r="S280" s="63" t="s">
        <v>681</v>
      </c>
      <c r="T280" s="63">
        <v>22776307.274799999</v>
      </c>
      <c r="U280" s="63">
        <v>0</v>
      </c>
      <c r="V280" s="63">
        <v>104462856.3065</v>
      </c>
      <c r="W280" s="63">
        <v>49022302.306199998</v>
      </c>
      <c r="X280" s="63">
        <v>8072170.7987000002</v>
      </c>
      <c r="Y280" s="63">
        <v>5287843.9765999997</v>
      </c>
      <c r="Z280" s="63">
        <v>0</v>
      </c>
      <c r="AA280" s="63">
        <f t="shared" si="76"/>
        <v>5287843.9765999997</v>
      </c>
      <c r="AB280" s="63">
        <v>249712335.56220001</v>
      </c>
      <c r="AC280" s="68">
        <f t="shared" si="75"/>
        <v>439333816.22500002</v>
      </c>
    </row>
    <row r="281" spans="1:29" ht="24.9" customHeight="1">
      <c r="A281" s="187"/>
      <c r="B281" s="189"/>
      <c r="C281" s="59">
        <v>4</v>
      </c>
      <c r="D281" s="63" t="s">
        <v>682</v>
      </c>
      <c r="E281" s="63">
        <v>26692583.829</v>
      </c>
      <c r="F281" s="63">
        <v>0</v>
      </c>
      <c r="G281" s="63">
        <v>122424742.3142</v>
      </c>
      <c r="H281" s="63">
        <v>57451451.546300001</v>
      </c>
      <c r="I281" s="63">
        <v>7885013.5347999996</v>
      </c>
      <c r="J281" s="63">
        <v>6197063.3306999998</v>
      </c>
      <c r="K281" s="63">
        <v>0</v>
      </c>
      <c r="L281" s="63">
        <f t="shared" si="79"/>
        <v>6197063.3306999998</v>
      </c>
      <c r="M281" s="78">
        <v>218484257.6367</v>
      </c>
      <c r="N281" s="68">
        <f t="shared" si="74"/>
        <v>439135112.19169998</v>
      </c>
      <c r="O281" s="67"/>
      <c r="P281" s="189"/>
      <c r="Q281" s="71">
        <v>27</v>
      </c>
      <c r="R281" s="189"/>
      <c r="S281" s="63" t="s">
        <v>683</v>
      </c>
      <c r="T281" s="63">
        <v>24815423.367800001</v>
      </c>
      <c r="U281" s="63">
        <v>0</v>
      </c>
      <c r="V281" s="63">
        <v>113815201.6559</v>
      </c>
      <c r="W281" s="63">
        <v>53411168.5233</v>
      </c>
      <c r="X281" s="63">
        <v>8805929.0989999995</v>
      </c>
      <c r="Y281" s="63">
        <v>5761253.8064000001</v>
      </c>
      <c r="Z281" s="63">
        <v>0</v>
      </c>
      <c r="AA281" s="63">
        <f t="shared" si="76"/>
        <v>5761253.8064000001</v>
      </c>
      <c r="AB281" s="63">
        <v>274212962.25889999</v>
      </c>
      <c r="AC281" s="68">
        <f t="shared" si="75"/>
        <v>480821938.71130002</v>
      </c>
    </row>
    <row r="282" spans="1:29" ht="24.9" customHeight="1">
      <c r="A282" s="187"/>
      <c r="B282" s="189"/>
      <c r="C282" s="59">
        <v>5</v>
      </c>
      <c r="D282" s="63" t="s">
        <v>684</v>
      </c>
      <c r="E282" s="63">
        <v>25808654.5726</v>
      </c>
      <c r="F282" s="63">
        <v>0</v>
      </c>
      <c r="G282" s="63">
        <v>118370627.0538</v>
      </c>
      <c r="H282" s="63">
        <v>55548937.380999997</v>
      </c>
      <c r="I282" s="63">
        <v>7342010.7331999997</v>
      </c>
      <c r="J282" s="63">
        <v>5991846.5702</v>
      </c>
      <c r="K282" s="63">
        <v>0</v>
      </c>
      <c r="L282" s="63">
        <f t="shared" si="79"/>
        <v>5991846.5702</v>
      </c>
      <c r="M282" s="78">
        <v>200353070.6618</v>
      </c>
      <c r="N282" s="68">
        <f t="shared" si="74"/>
        <v>413415146.97259998</v>
      </c>
      <c r="O282" s="67"/>
      <c r="P282" s="189"/>
      <c r="Q282" s="71">
        <v>28</v>
      </c>
      <c r="R282" s="189"/>
      <c r="S282" s="63" t="s">
        <v>685</v>
      </c>
      <c r="T282" s="63">
        <v>19006255.056699999</v>
      </c>
      <c r="U282" s="63">
        <v>0</v>
      </c>
      <c r="V282" s="63">
        <v>87171623.870499998</v>
      </c>
      <c r="W282" s="63">
        <v>40907877.201499999</v>
      </c>
      <c r="X282" s="63">
        <v>6915230.7533999998</v>
      </c>
      <c r="Y282" s="63">
        <v>4412572.6837999998</v>
      </c>
      <c r="Z282" s="63">
        <v>0</v>
      </c>
      <c r="AA282" s="63">
        <f t="shared" si="76"/>
        <v>4412572.6837999998</v>
      </c>
      <c r="AB282" s="63">
        <v>211081418.3378</v>
      </c>
      <c r="AC282" s="68">
        <f t="shared" si="75"/>
        <v>369494977.90369999</v>
      </c>
    </row>
    <row r="283" spans="1:29" ht="24.9" customHeight="1">
      <c r="A283" s="187"/>
      <c r="B283" s="189"/>
      <c r="C283" s="59">
        <v>6</v>
      </c>
      <c r="D283" s="63" t="s">
        <v>686</v>
      </c>
      <c r="E283" s="63">
        <v>24814202.732500002</v>
      </c>
      <c r="F283" s="63">
        <v>0</v>
      </c>
      <c r="G283" s="63">
        <v>113809603.2485</v>
      </c>
      <c r="H283" s="63">
        <v>53408541.304200001</v>
      </c>
      <c r="I283" s="63">
        <v>7000581.3447000002</v>
      </c>
      <c r="J283" s="63">
        <v>5760970.4186000004</v>
      </c>
      <c r="K283" s="63">
        <v>0</v>
      </c>
      <c r="L283" s="63">
        <f t="shared" si="79"/>
        <v>5760970.4186000004</v>
      </c>
      <c r="M283" s="78">
        <v>188952540.0149</v>
      </c>
      <c r="N283" s="68">
        <f t="shared" si="74"/>
        <v>393746439.06339997</v>
      </c>
      <c r="O283" s="67"/>
      <c r="P283" s="189"/>
      <c r="Q283" s="71">
        <v>29</v>
      </c>
      <c r="R283" s="189"/>
      <c r="S283" s="63" t="s">
        <v>687</v>
      </c>
      <c r="T283" s="63">
        <v>22857224.351799998</v>
      </c>
      <c r="U283" s="63">
        <v>0</v>
      </c>
      <c r="V283" s="63">
        <v>104833980.07520001</v>
      </c>
      <c r="W283" s="63">
        <v>49196463.172799997</v>
      </c>
      <c r="X283" s="63">
        <v>7458916.2960000001</v>
      </c>
      <c r="Y283" s="63">
        <v>5306630.0280999998</v>
      </c>
      <c r="Z283" s="63">
        <v>0</v>
      </c>
      <c r="AA283" s="63">
        <f t="shared" si="76"/>
        <v>5306630.0280999998</v>
      </c>
      <c r="AB283" s="63">
        <v>229235402.44350001</v>
      </c>
      <c r="AC283" s="68">
        <f t="shared" si="75"/>
        <v>418888616.36739999</v>
      </c>
    </row>
    <row r="284" spans="1:29" ht="24.9" customHeight="1">
      <c r="A284" s="187"/>
      <c r="B284" s="189"/>
      <c r="C284" s="59">
        <v>7</v>
      </c>
      <c r="D284" s="63" t="s">
        <v>688</v>
      </c>
      <c r="E284" s="63">
        <v>25054550.998399999</v>
      </c>
      <c r="F284" s="63">
        <v>0</v>
      </c>
      <c r="G284" s="63">
        <v>114911953.4262</v>
      </c>
      <c r="H284" s="63">
        <v>53925851.911700003</v>
      </c>
      <c r="I284" s="63">
        <v>7465904.6933000004</v>
      </c>
      <c r="J284" s="63">
        <v>5816770.6902000001</v>
      </c>
      <c r="K284" s="63">
        <v>0</v>
      </c>
      <c r="L284" s="63">
        <f t="shared" si="79"/>
        <v>5816770.6902000001</v>
      </c>
      <c r="M284" s="78">
        <v>204489963.78560001</v>
      </c>
      <c r="N284" s="68">
        <f t="shared" si="74"/>
        <v>411664995.5054</v>
      </c>
      <c r="O284" s="67"/>
      <c r="P284" s="189"/>
      <c r="Q284" s="71">
        <v>30</v>
      </c>
      <c r="R284" s="189"/>
      <c r="S284" s="63" t="s">
        <v>689</v>
      </c>
      <c r="T284" s="63">
        <v>19299123.983800001</v>
      </c>
      <c r="U284" s="63">
        <v>0</v>
      </c>
      <c r="V284" s="63">
        <v>88514858.499300003</v>
      </c>
      <c r="W284" s="63">
        <v>41538230.002099998</v>
      </c>
      <c r="X284" s="63">
        <v>7143654.7244999995</v>
      </c>
      <c r="Y284" s="63">
        <v>4480566.3745999997</v>
      </c>
      <c r="Z284" s="63">
        <v>0</v>
      </c>
      <c r="AA284" s="63">
        <f t="shared" si="76"/>
        <v>4480566.3745999997</v>
      </c>
      <c r="AB284" s="63">
        <v>218708630.79089999</v>
      </c>
      <c r="AC284" s="68">
        <f t="shared" si="75"/>
        <v>379685064.37519997</v>
      </c>
    </row>
    <row r="285" spans="1:29" ht="24.9" customHeight="1">
      <c r="A285" s="187"/>
      <c r="B285" s="189"/>
      <c r="C285" s="59">
        <v>8</v>
      </c>
      <c r="D285" s="63" t="s">
        <v>690</v>
      </c>
      <c r="E285" s="63">
        <v>27116973.434900001</v>
      </c>
      <c r="F285" s="63">
        <v>0</v>
      </c>
      <c r="G285" s="63">
        <v>124371192.6268</v>
      </c>
      <c r="H285" s="63">
        <v>58364881.2478</v>
      </c>
      <c r="I285" s="63">
        <v>8056628.7408999996</v>
      </c>
      <c r="J285" s="63">
        <v>6295591.4192000004</v>
      </c>
      <c r="K285" s="63">
        <v>0</v>
      </c>
      <c r="L285" s="63">
        <f t="shared" si="79"/>
        <v>6295591.4192000004</v>
      </c>
      <c r="M285" s="78">
        <v>224214591.58939999</v>
      </c>
      <c r="N285" s="68">
        <f t="shared" si="74"/>
        <v>448419859.05900002</v>
      </c>
      <c r="O285" s="67"/>
      <c r="P285" s="189"/>
      <c r="Q285" s="71">
        <v>31</v>
      </c>
      <c r="R285" s="189"/>
      <c r="S285" s="63" t="s">
        <v>691</v>
      </c>
      <c r="T285" s="63">
        <v>19383373.282400001</v>
      </c>
      <c r="U285" s="63">
        <v>0</v>
      </c>
      <c r="V285" s="63">
        <v>88901265.403300002</v>
      </c>
      <c r="W285" s="63">
        <v>41719562.934600003</v>
      </c>
      <c r="X285" s="63">
        <v>7289502.3413000004</v>
      </c>
      <c r="Y285" s="63">
        <v>4500126.0486000003</v>
      </c>
      <c r="Z285" s="63">
        <v>0</v>
      </c>
      <c r="AA285" s="63">
        <f t="shared" si="76"/>
        <v>4500126.0486000003</v>
      </c>
      <c r="AB285" s="63">
        <v>223578569.58469999</v>
      </c>
      <c r="AC285" s="68">
        <f t="shared" si="75"/>
        <v>385372399.59490001</v>
      </c>
    </row>
    <row r="286" spans="1:29" ht="24.9" customHeight="1">
      <c r="A286" s="187"/>
      <c r="B286" s="189"/>
      <c r="C286" s="59">
        <v>9</v>
      </c>
      <c r="D286" s="63" t="s">
        <v>692</v>
      </c>
      <c r="E286" s="63">
        <v>24674448.539099999</v>
      </c>
      <c r="F286" s="63">
        <v>0</v>
      </c>
      <c r="G286" s="63">
        <v>113168624.7949</v>
      </c>
      <c r="H286" s="63">
        <v>53107743.100500003</v>
      </c>
      <c r="I286" s="63">
        <v>6737019.7516000001</v>
      </c>
      <c r="J286" s="63">
        <v>5728524.4929999998</v>
      </c>
      <c r="K286" s="63">
        <v>0</v>
      </c>
      <c r="L286" s="63">
        <f t="shared" si="79"/>
        <v>5728524.4929999998</v>
      </c>
      <c r="M286" s="78">
        <v>180152061.43599999</v>
      </c>
      <c r="N286" s="68">
        <f t="shared" si="74"/>
        <v>383568422.11510003</v>
      </c>
      <c r="O286" s="67"/>
      <c r="P286" s="189"/>
      <c r="Q286" s="71">
        <v>32</v>
      </c>
      <c r="R286" s="189"/>
      <c r="S286" s="63" t="s">
        <v>693</v>
      </c>
      <c r="T286" s="63">
        <v>19289248.930300001</v>
      </c>
      <c r="U286" s="63">
        <v>0</v>
      </c>
      <c r="V286" s="63">
        <v>88469566.859699994</v>
      </c>
      <c r="W286" s="63">
        <v>41516975.553199999</v>
      </c>
      <c r="X286" s="63">
        <v>6983292.9744999995</v>
      </c>
      <c r="Y286" s="63">
        <v>4478273.7402999997</v>
      </c>
      <c r="Z286" s="63">
        <v>0</v>
      </c>
      <c r="AA286" s="63">
        <f t="shared" si="76"/>
        <v>4478273.7402999997</v>
      </c>
      <c r="AB286" s="63">
        <v>213354056.44159999</v>
      </c>
      <c r="AC286" s="68">
        <f t="shared" si="75"/>
        <v>374091414.49959999</v>
      </c>
    </row>
    <row r="287" spans="1:29" ht="24.9" customHeight="1">
      <c r="A287" s="187"/>
      <c r="B287" s="189"/>
      <c r="C287" s="59">
        <v>10</v>
      </c>
      <c r="D287" s="63" t="s">
        <v>694</v>
      </c>
      <c r="E287" s="63">
        <v>23074742.579700001</v>
      </c>
      <c r="F287" s="63">
        <v>0</v>
      </c>
      <c r="G287" s="63">
        <v>105831620.9619</v>
      </c>
      <c r="H287" s="63">
        <v>49664635.831299998</v>
      </c>
      <c r="I287" s="63">
        <v>6749815.2609000001</v>
      </c>
      <c r="J287" s="63">
        <v>5357129.9812000003</v>
      </c>
      <c r="K287" s="63">
        <v>0</v>
      </c>
      <c r="L287" s="63">
        <f t="shared" si="79"/>
        <v>5357129.9812000003</v>
      </c>
      <c r="M287" s="78">
        <v>180579311.11059999</v>
      </c>
      <c r="N287" s="68">
        <f t="shared" si="74"/>
        <v>371257255.7256</v>
      </c>
      <c r="O287" s="67"/>
      <c r="P287" s="190"/>
      <c r="Q287" s="71">
        <v>33</v>
      </c>
      <c r="R287" s="190"/>
      <c r="S287" s="63" t="s">
        <v>695</v>
      </c>
      <c r="T287" s="63">
        <v>22234517.881900001</v>
      </c>
      <c r="U287" s="63">
        <v>0</v>
      </c>
      <c r="V287" s="63">
        <v>101977955.3607</v>
      </c>
      <c r="W287" s="63">
        <v>47856188.630199999</v>
      </c>
      <c r="X287" s="63">
        <v>7358176.6750999996</v>
      </c>
      <c r="Y287" s="63">
        <v>5162059.8562000003</v>
      </c>
      <c r="Z287" s="63">
        <v>0</v>
      </c>
      <c r="AA287" s="63">
        <f t="shared" si="76"/>
        <v>5162059.8562000003</v>
      </c>
      <c r="AB287" s="63">
        <v>225871646.49540001</v>
      </c>
      <c r="AC287" s="68">
        <f t="shared" si="75"/>
        <v>410460544.89950001</v>
      </c>
    </row>
    <row r="288" spans="1:29" ht="24.9" customHeight="1">
      <c r="A288" s="187"/>
      <c r="B288" s="189"/>
      <c r="C288" s="59">
        <v>11</v>
      </c>
      <c r="D288" s="63" t="s">
        <v>696</v>
      </c>
      <c r="E288" s="63">
        <v>24157704.402100001</v>
      </c>
      <c r="F288" s="63">
        <v>0</v>
      </c>
      <c r="G288" s="63">
        <v>110798593.17020001</v>
      </c>
      <c r="H288" s="63">
        <v>51995535.270000003</v>
      </c>
      <c r="I288" s="63">
        <v>6754041.1925999997</v>
      </c>
      <c r="J288" s="63">
        <v>5608554.9852999998</v>
      </c>
      <c r="K288" s="63">
        <v>0</v>
      </c>
      <c r="L288" s="63">
        <f t="shared" si="79"/>
        <v>5608554.9852999998</v>
      </c>
      <c r="M288" s="78">
        <v>180720417.48890001</v>
      </c>
      <c r="N288" s="68">
        <f t="shared" si="74"/>
        <v>380034846.50910002</v>
      </c>
      <c r="O288" s="67"/>
      <c r="P288" s="59"/>
      <c r="Q288" s="181" t="s">
        <v>697</v>
      </c>
      <c r="R288" s="182"/>
      <c r="S288" s="64"/>
      <c r="T288" s="64">
        <f>SUM(T255:T287)</f>
        <v>717488643.48269999</v>
      </c>
      <c r="U288" s="64">
        <f t="shared" ref="U288:AC288" si="80">SUM(U255:U287)</f>
        <v>0</v>
      </c>
      <c r="V288" s="64">
        <f t="shared" si="80"/>
        <v>3290740336.5042</v>
      </c>
      <c r="W288" s="64">
        <f t="shared" si="80"/>
        <v>1544277777.6822</v>
      </c>
      <c r="X288" s="64">
        <f t="shared" ref="X288" si="81">SUM(X255:X287)</f>
        <v>253452686.56330001</v>
      </c>
      <c r="Y288" s="64">
        <f t="shared" si="80"/>
        <v>166575202.72999999</v>
      </c>
      <c r="Z288" s="64">
        <f t="shared" si="80"/>
        <v>0</v>
      </c>
      <c r="AA288" s="64">
        <f t="shared" si="76"/>
        <v>166575202.72999999</v>
      </c>
      <c r="AB288" s="64">
        <f t="shared" si="80"/>
        <v>7808801739.0056</v>
      </c>
      <c r="AC288" s="64">
        <f t="shared" si="80"/>
        <v>13781336385.968</v>
      </c>
    </row>
    <row r="289" spans="1:29" ht="24.9" customHeight="1">
      <c r="A289" s="187"/>
      <c r="B289" s="189"/>
      <c r="C289" s="59">
        <v>12</v>
      </c>
      <c r="D289" s="63" t="s">
        <v>698</v>
      </c>
      <c r="E289" s="63">
        <v>23455437.442600001</v>
      </c>
      <c r="F289" s="63">
        <v>0</v>
      </c>
      <c r="G289" s="63">
        <v>107577666.6347</v>
      </c>
      <c r="H289" s="63">
        <v>50484019.694899999</v>
      </c>
      <c r="I289" s="63">
        <v>6729568.4568999996</v>
      </c>
      <c r="J289" s="63">
        <v>5445513.7131000003</v>
      </c>
      <c r="K289" s="63">
        <v>0</v>
      </c>
      <c r="L289" s="63">
        <f t="shared" si="79"/>
        <v>5445513.7131000003</v>
      </c>
      <c r="M289" s="78">
        <v>179903258.2676</v>
      </c>
      <c r="N289" s="68">
        <f t="shared" si="74"/>
        <v>373595464.2098</v>
      </c>
      <c r="O289" s="67"/>
      <c r="P289" s="188">
        <v>31</v>
      </c>
      <c r="Q289" s="71">
        <v>1</v>
      </c>
      <c r="R289" s="188" t="s">
        <v>118</v>
      </c>
      <c r="S289" s="63" t="s">
        <v>699</v>
      </c>
      <c r="T289" s="63">
        <v>26227542.414900001</v>
      </c>
      <c r="U289" s="63">
        <v>0</v>
      </c>
      <c r="V289" s="63">
        <v>120291843.6913</v>
      </c>
      <c r="W289" s="63">
        <v>56450525.429799996</v>
      </c>
      <c r="X289" s="63">
        <v>6506420.4424999999</v>
      </c>
      <c r="Y289" s="63">
        <v>6089097.3459999999</v>
      </c>
      <c r="Z289" s="63">
        <f t="shared" ref="Z289:Z329" si="82">Y289/2</f>
        <v>3044548.673</v>
      </c>
      <c r="AA289" s="63">
        <f t="shared" si="76"/>
        <v>3044548.673</v>
      </c>
      <c r="AB289" s="63">
        <v>192602581.35550001</v>
      </c>
      <c r="AC289" s="68">
        <f t="shared" si="75"/>
        <v>405123462.00700003</v>
      </c>
    </row>
    <row r="290" spans="1:29" ht="24.9" customHeight="1">
      <c r="A290" s="187"/>
      <c r="B290" s="189"/>
      <c r="C290" s="59">
        <v>13</v>
      </c>
      <c r="D290" s="63" t="s">
        <v>700</v>
      </c>
      <c r="E290" s="63">
        <v>30377859.8772</v>
      </c>
      <c r="F290" s="63">
        <v>0</v>
      </c>
      <c r="G290" s="63">
        <v>139327151.36680001</v>
      </c>
      <c r="H290" s="63">
        <v>65383409.713799998</v>
      </c>
      <c r="I290" s="63">
        <v>8647576.4451000001</v>
      </c>
      <c r="J290" s="63">
        <v>7052652.6287000002</v>
      </c>
      <c r="K290" s="63">
        <v>0</v>
      </c>
      <c r="L290" s="63">
        <f t="shared" si="79"/>
        <v>7052652.6287000002</v>
      </c>
      <c r="M290" s="78">
        <v>243946687.4188</v>
      </c>
      <c r="N290" s="68">
        <f t="shared" si="74"/>
        <v>494735337.45039999</v>
      </c>
      <c r="O290" s="67"/>
      <c r="P290" s="189"/>
      <c r="Q290" s="71">
        <v>2</v>
      </c>
      <c r="R290" s="189"/>
      <c r="S290" s="63" t="s">
        <v>294</v>
      </c>
      <c r="T290" s="63">
        <v>26457132.822099999</v>
      </c>
      <c r="U290" s="63">
        <v>0</v>
      </c>
      <c r="V290" s="63">
        <v>121344853.2696</v>
      </c>
      <c r="W290" s="63">
        <v>56944681.493600003</v>
      </c>
      <c r="X290" s="63">
        <v>6642874.4839000003</v>
      </c>
      <c r="Y290" s="63">
        <v>6142400.0275999997</v>
      </c>
      <c r="Z290" s="63">
        <f t="shared" si="82"/>
        <v>3071200.0137999998</v>
      </c>
      <c r="AA290" s="63">
        <f t="shared" si="76"/>
        <v>3071200.0137999998</v>
      </c>
      <c r="AB290" s="63">
        <v>197158863.07440001</v>
      </c>
      <c r="AC290" s="68">
        <f t="shared" si="75"/>
        <v>411619605.15740001</v>
      </c>
    </row>
    <row r="291" spans="1:29" ht="24.9" customHeight="1">
      <c r="A291" s="187"/>
      <c r="B291" s="189"/>
      <c r="C291" s="59">
        <v>14</v>
      </c>
      <c r="D291" s="63" t="s">
        <v>701</v>
      </c>
      <c r="E291" s="63">
        <v>20843484.8244</v>
      </c>
      <c r="F291" s="63">
        <v>0</v>
      </c>
      <c r="G291" s="63">
        <v>95598023.589699998</v>
      </c>
      <c r="H291" s="63">
        <v>44862215.8917</v>
      </c>
      <c r="I291" s="63">
        <v>6492869.1931999996</v>
      </c>
      <c r="J291" s="63">
        <v>4839111.7291999999</v>
      </c>
      <c r="K291" s="63">
        <v>0</v>
      </c>
      <c r="L291" s="63">
        <f t="shared" si="79"/>
        <v>4839111.7291999999</v>
      </c>
      <c r="M291" s="78">
        <v>171999728.86759999</v>
      </c>
      <c r="N291" s="68">
        <f t="shared" si="74"/>
        <v>344635434.09579998</v>
      </c>
      <c r="O291" s="67"/>
      <c r="P291" s="189"/>
      <c r="Q291" s="71">
        <v>3</v>
      </c>
      <c r="R291" s="189"/>
      <c r="S291" s="63" t="s">
        <v>702</v>
      </c>
      <c r="T291" s="63">
        <v>26341842.995099999</v>
      </c>
      <c r="U291" s="63">
        <v>0</v>
      </c>
      <c r="V291" s="63">
        <v>120816079.905</v>
      </c>
      <c r="W291" s="63">
        <v>56696538.865199998</v>
      </c>
      <c r="X291" s="63">
        <v>6543935.8868000004</v>
      </c>
      <c r="Y291" s="63">
        <v>6115633.8530000001</v>
      </c>
      <c r="Z291" s="63">
        <f t="shared" si="82"/>
        <v>3057816.9265000001</v>
      </c>
      <c r="AA291" s="63">
        <f t="shared" si="76"/>
        <v>3057816.9265000001</v>
      </c>
      <c r="AB291" s="63">
        <v>193855244.38499999</v>
      </c>
      <c r="AC291" s="68">
        <f t="shared" si="75"/>
        <v>407311458.96359998</v>
      </c>
    </row>
    <row r="292" spans="1:29" ht="24.9" customHeight="1">
      <c r="A292" s="187"/>
      <c r="B292" s="189"/>
      <c r="C292" s="59">
        <v>15</v>
      </c>
      <c r="D292" s="63" t="s">
        <v>703</v>
      </c>
      <c r="E292" s="63">
        <v>23070366.931699999</v>
      </c>
      <c r="F292" s="63">
        <v>0</v>
      </c>
      <c r="G292" s="63">
        <v>105811552.1824</v>
      </c>
      <c r="H292" s="63">
        <v>49655217.9595</v>
      </c>
      <c r="I292" s="63">
        <v>7103557.5312999999</v>
      </c>
      <c r="J292" s="63">
        <v>5356114.1123000002</v>
      </c>
      <c r="K292" s="63">
        <v>0</v>
      </c>
      <c r="L292" s="63">
        <f t="shared" si="79"/>
        <v>5356114.1123000002</v>
      </c>
      <c r="M292" s="78">
        <v>192390976.21900001</v>
      </c>
      <c r="N292" s="68">
        <f t="shared" si="74"/>
        <v>383387784.93620002</v>
      </c>
      <c r="O292" s="67"/>
      <c r="P292" s="189"/>
      <c r="Q292" s="71">
        <v>4</v>
      </c>
      <c r="R292" s="189"/>
      <c r="S292" s="63" t="s">
        <v>704</v>
      </c>
      <c r="T292" s="63">
        <v>19998530.078699999</v>
      </c>
      <c r="U292" s="63">
        <v>0</v>
      </c>
      <c r="V292" s="63">
        <v>91722663.764200002</v>
      </c>
      <c r="W292" s="63">
        <v>43043588.0308</v>
      </c>
      <c r="X292" s="63">
        <v>5450938.0734000001</v>
      </c>
      <c r="Y292" s="63">
        <v>4642943.4561999999</v>
      </c>
      <c r="Z292" s="63">
        <f t="shared" si="82"/>
        <v>2321471.7280999999</v>
      </c>
      <c r="AA292" s="63">
        <f t="shared" si="76"/>
        <v>2321471.7280999999</v>
      </c>
      <c r="AB292" s="63">
        <v>157359396.37189999</v>
      </c>
      <c r="AC292" s="68">
        <f t="shared" si="75"/>
        <v>319896588.04710001</v>
      </c>
    </row>
    <row r="293" spans="1:29" ht="24.9" customHeight="1">
      <c r="A293" s="187"/>
      <c r="B293" s="189"/>
      <c r="C293" s="59">
        <v>16</v>
      </c>
      <c r="D293" s="63" t="s">
        <v>705</v>
      </c>
      <c r="E293" s="63">
        <v>26196094.037999999</v>
      </c>
      <c r="F293" s="63">
        <v>0</v>
      </c>
      <c r="G293" s="63">
        <v>120147606.6453</v>
      </c>
      <c r="H293" s="63">
        <v>56382837.906000003</v>
      </c>
      <c r="I293" s="63">
        <v>7757293.8704000004</v>
      </c>
      <c r="J293" s="63">
        <v>6081796.1577000003</v>
      </c>
      <c r="K293" s="63">
        <v>0</v>
      </c>
      <c r="L293" s="63">
        <f t="shared" si="79"/>
        <v>6081796.1577000003</v>
      </c>
      <c r="M293" s="78">
        <v>214219621.9698</v>
      </c>
      <c r="N293" s="68">
        <f t="shared" si="74"/>
        <v>430785250.58719999</v>
      </c>
      <c r="O293" s="67"/>
      <c r="P293" s="189"/>
      <c r="Q293" s="71">
        <v>5</v>
      </c>
      <c r="R293" s="189"/>
      <c r="S293" s="63" t="s">
        <v>706</v>
      </c>
      <c r="T293" s="63">
        <v>34794712.998300001</v>
      </c>
      <c r="U293" s="63">
        <v>0</v>
      </c>
      <c r="V293" s="63">
        <v>159584916.91870001</v>
      </c>
      <c r="W293" s="63">
        <v>74889968.715200007</v>
      </c>
      <c r="X293" s="63">
        <v>9496743.8983999994</v>
      </c>
      <c r="Y293" s="63">
        <v>8078087.9589999998</v>
      </c>
      <c r="Z293" s="63">
        <f t="shared" si="82"/>
        <v>4039043.9794999999</v>
      </c>
      <c r="AA293" s="63">
        <f t="shared" si="76"/>
        <v>4039043.9794999999</v>
      </c>
      <c r="AB293" s="63">
        <v>292451262.67949998</v>
      </c>
      <c r="AC293" s="68">
        <f t="shared" si="75"/>
        <v>575256649.18959999</v>
      </c>
    </row>
    <row r="294" spans="1:29" ht="24.9" customHeight="1">
      <c r="A294" s="187"/>
      <c r="B294" s="190"/>
      <c r="C294" s="59">
        <v>17</v>
      </c>
      <c r="D294" s="63" t="s">
        <v>707</v>
      </c>
      <c r="E294" s="63">
        <v>21693986.331999999</v>
      </c>
      <c r="F294" s="63">
        <v>0</v>
      </c>
      <c r="G294" s="63">
        <v>99498823.473800004</v>
      </c>
      <c r="H294" s="63">
        <v>46692782.256800003</v>
      </c>
      <c r="I294" s="63">
        <v>6468066.8584000003</v>
      </c>
      <c r="J294" s="63">
        <v>5036567.7619000003</v>
      </c>
      <c r="K294" s="63">
        <v>0</v>
      </c>
      <c r="L294" s="63">
        <f t="shared" si="79"/>
        <v>5036567.7619000003</v>
      </c>
      <c r="M294" s="78">
        <v>171171564.1349</v>
      </c>
      <c r="N294" s="68">
        <f t="shared" si="74"/>
        <v>350561790.81779999</v>
      </c>
      <c r="O294" s="67"/>
      <c r="P294" s="189"/>
      <c r="Q294" s="71">
        <v>6</v>
      </c>
      <c r="R294" s="189"/>
      <c r="S294" s="63" t="s">
        <v>708</v>
      </c>
      <c r="T294" s="63">
        <v>30088574.114300001</v>
      </c>
      <c r="U294" s="63">
        <v>0</v>
      </c>
      <c r="V294" s="63">
        <v>138000350.8143</v>
      </c>
      <c r="W294" s="63">
        <v>64760769.092200004</v>
      </c>
      <c r="X294" s="63">
        <v>8053758.8904999997</v>
      </c>
      <c r="Y294" s="63">
        <v>6985490.8206000002</v>
      </c>
      <c r="Z294" s="63">
        <f t="shared" si="82"/>
        <v>3492745.4103000001</v>
      </c>
      <c r="AA294" s="63">
        <f t="shared" si="76"/>
        <v>3492745.4103000001</v>
      </c>
      <c r="AB294" s="63">
        <v>244269133.7773</v>
      </c>
      <c r="AC294" s="68">
        <f t="shared" si="75"/>
        <v>488665332.09890002</v>
      </c>
    </row>
    <row r="295" spans="1:29" ht="24.9" customHeight="1">
      <c r="A295" s="59"/>
      <c r="B295" s="180" t="s">
        <v>709</v>
      </c>
      <c r="C295" s="181"/>
      <c r="D295" s="64"/>
      <c r="E295" s="64">
        <f>SUM(E278:E294)</f>
        <v>421300810.83560002</v>
      </c>
      <c r="F295" s="64">
        <f t="shared" ref="F295:N295" si="83">SUM(F278:F294)</f>
        <v>0</v>
      </c>
      <c r="G295" s="64">
        <f t="shared" si="83"/>
        <v>1932283646.0380001</v>
      </c>
      <c r="H295" s="64">
        <f t="shared" si="83"/>
        <v>906781571.81040001</v>
      </c>
      <c r="I295" s="64">
        <f t="shared" si="83"/>
        <v>123389925.7498</v>
      </c>
      <c r="J295" s="64">
        <f t="shared" si="83"/>
        <v>97810980.860699996</v>
      </c>
      <c r="K295" s="64">
        <f t="shared" si="83"/>
        <v>0</v>
      </c>
      <c r="L295" s="64">
        <f t="shared" si="83"/>
        <v>97810980.860699996</v>
      </c>
      <c r="M295" s="64">
        <f t="shared" si="83"/>
        <v>3358445421.2273998</v>
      </c>
      <c r="N295" s="64">
        <f t="shared" si="83"/>
        <v>6840012356.5219002</v>
      </c>
      <c r="O295" s="67"/>
      <c r="P295" s="189"/>
      <c r="Q295" s="71">
        <v>7</v>
      </c>
      <c r="R295" s="189"/>
      <c r="S295" s="63" t="s">
        <v>710</v>
      </c>
      <c r="T295" s="63">
        <v>26413059.215399999</v>
      </c>
      <c r="U295" s="63">
        <v>0</v>
      </c>
      <c r="V295" s="63">
        <v>121142710.9826</v>
      </c>
      <c r="W295" s="63">
        <v>56849820.213200003</v>
      </c>
      <c r="X295" s="63">
        <v>6396134.2180000003</v>
      </c>
      <c r="Y295" s="63">
        <v>6132167.7123999996</v>
      </c>
      <c r="Z295" s="63">
        <f t="shared" si="82"/>
        <v>3066083.8561999998</v>
      </c>
      <c r="AA295" s="63">
        <f t="shared" si="76"/>
        <v>3066083.8561999998</v>
      </c>
      <c r="AB295" s="63">
        <v>188920058.63080001</v>
      </c>
      <c r="AC295" s="68">
        <f t="shared" si="75"/>
        <v>402787867.11619997</v>
      </c>
    </row>
    <row r="296" spans="1:29" ht="24.9" customHeight="1">
      <c r="A296" s="187">
        <v>15</v>
      </c>
      <c r="B296" s="188" t="s">
        <v>711</v>
      </c>
      <c r="C296" s="59">
        <v>1</v>
      </c>
      <c r="D296" s="63" t="s">
        <v>712</v>
      </c>
      <c r="E296" s="63">
        <v>34613137.225100003</v>
      </c>
      <c r="F296" s="63">
        <v>0</v>
      </c>
      <c r="G296" s="63">
        <v>158752125.0327</v>
      </c>
      <c r="H296" s="63">
        <v>74499156.353400007</v>
      </c>
      <c r="I296" s="63">
        <v>8065254.8490000004</v>
      </c>
      <c r="J296" s="63">
        <v>8035932.5584000004</v>
      </c>
      <c r="K296" s="63">
        <v>8035932.5584000004</v>
      </c>
      <c r="L296" s="63">
        <f t="shared" ref="L296:L306" si="84">J296-K296</f>
        <v>0</v>
      </c>
      <c r="M296" s="78">
        <v>259792354.03</v>
      </c>
      <c r="N296" s="68">
        <f t="shared" si="74"/>
        <v>535722027.49019998</v>
      </c>
      <c r="O296" s="67"/>
      <c r="P296" s="189"/>
      <c r="Q296" s="71">
        <v>8</v>
      </c>
      <c r="R296" s="189"/>
      <c r="S296" s="63" t="s">
        <v>713</v>
      </c>
      <c r="T296" s="63">
        <v>23326992.054299999</v>
      </c>
      <c r="U296" s="63">
        <v>0</v>
      </c>
      <c r="V296" s="63">
        <v>106988555.67900001</v>
      </c>
      <c r="W296" s="63">
        <v>50207561.857299998</v>
      </c>
      <c r="X296" s="63">
        <v>5872613.0795</v>
      </c>
      <c r="Y296" s="63">
        <v>5415693.2877000002</v>
      </c>
      <c r="Z296" s="63">
        <f t="shared" si="82"/>
        <v>2707846.6438500001</v>
      </c>
      <c r="AA296" s="63">
        <f t="shared" si="76"/>
        <v>2707846.6438500001</v>
      </c>
      <c r="AB296" s="63">
        <v>171439375.9903</v>
      </c>
      <c r="AC296" s="68">
        <f t="shared" si="75"/>
        <v>360542945.30425</v>
      </c>
    </row>
    <row r="297" spans="1:29" ht="24.9" customHeight="1">
      <c r="A297" s="187"/>
      <c r="B297" s="189"/>
      <c r="C297" s="59">
        <v>2</v>
      </c>
      <c r="D297" s="63" t="s">
        <v>714</v>
      </c>
      <c r="E297" s="63">
        <v>25137184.994600002</v>
      </c>
      <c r="F297" s="63">
        <v>0</v>
      </c>
      <c r="G297" s="63">
        <v>115290951.7931</v>
      </c>
      <c r="H297" s="63">
        <v>54103708.1677</v>
      </c>
      <c r="I297" s="63">
        <v>6590251.6394999996</v>
      </c>
      <c r="J297" s="63">
        <v>5835955.3486000001</v>
      </c>
      <c r="K297" s="63">
        <v>5835955.3486000001</v>
      </c>
      <c r="L297" s="63">
        <f t="shared" si="84"/>
        <v>0</v>
      </c>
      <c r="M297" s="78">
        <v>210541118.3062</v>
      </c>
      <c r="N297" s="68">
        <f t="shared" si="74"/>
        <v>411663214.90109998</v>
      </c>
      <c r="O297" s="67"/>
      <c r="P297" s="189"/>
      <c r="Q297" s="71">
        <v>9</v>
      </c>
      <c r="R297" s="189"/>
      <c r="S297" s="63" t="s">
        <v>715</v>
      </c>
      <c r="T297" s="63">
        <v>23925929.449099999</v>
      </c>
      <c r="U297" s="63">
        <v>0</v>
      </c>
      <c r="V297" s="63">
        <v>109735564.2378</v>
      </c>
      <c r="W297" s="63">
        <v>51496677.326300003</v>
      </c>
      <c r="X297" s="63">
        <v>6098847.5707</v>
      </c>
      <c r="Y297" s="63">
        <v>5554745.1304000001</v>
      </c>
      <c r="Z297" s="63">
        <f t="shared" si="82"/>
        <v>2777372.5652000001</v>
      </c>
      <c r="AA297" s="63">
        <f t="shared" si="76"/>
        <v>2777372.5652000001</v>
      </c>
      <c r="AB297" s="63">
        <v>178993480.4034</v>
      </c>
      <c r="AC297" s="68">
        <f t="shared" si="75"/>
        <v>373027871.55250001</v>
      </c>
    </row>
    <row r="298" spans="1:29" ht="24.9" customHeight="1">
      <c r="A298" s="187"/>
      <c r="B298" s="189"/>
      <c r="C298" s="59">
        <v>3</v>
      </c>
      <c r="D298" s="63" t="s">
        <v>716</v>
      </c>
      <c r="E298" s="63">
        <v>25300024.412900001</v>
      </c>
      <c r="F298" s="63">
        <v>0</v>
      </c>
      <c r="G298" s="63">
        <v>116037809.94509999</v>
      </c>
      <c r="H298" s="63">
        <v>54454193.568899997</v>
      </c>
      <c r="I298" s="63">
        <v>6467770.2471000003</v>
      </c>
      <c r="J298" s="63">
        <v>5873760.8378999997</v>
      </c>
      <c r="K298" s="63">
        <v>5873760.8378999997</v>
      </c>
      <c r="L298" s="63">
        <f t="shared" si="84"/>
        <v>0</v>
      </c>
      <c r="M298" s="78">
        <v>206451391.65970001</v>
      </c>
      <c r="N298" s="68">
        <f t="shared" si="74"/>
        <v>408711189.8337</v>
      </c>
      <c r="O298" s="67"/>
      <c r="P298" s="189"/>
      <c r="Q298" s="71">
        <v>10</v>
      </c>
      <c r="R298" s="189"/>
      <c r="S298" s="63" t="s">
        <v>717</v>
      </c>
      <c r="T298" s="63">
        <v>22697211.501699999</v>
      </c>
      <c r="U298" s="63">
        <v>0</v>
      </c>
      <c r="V298" s="63">
        <v>104100085.89489999</v>
      </c>
      <c r="W298" s="63">
        <v>48852061.5009</v>
      </c>
      <c r="X298" s="63">
        <v>5694641.3186999997</v>
      </c>
      <c r="Y298" s="63">
        <v>5269480.7669000002</v>
      </c>
      <c r="Z298" s="63">
        <f t="shared" si="82"/>
        <v>2634740.3834500001</v>
      </c>
      <c r="AA298" s="63">
        <f t="shared" si="76"/>
        <v>2634740.3834500001</v>
      </c>
      <c r="AB298" s="63">
        <v>165496792.88909999</v>
      </c>
      <c r="AC298" s="68">
        <f t="shared" si="75"/>
        <v>349475533.48874998</v>
      </c>
    </row>
    <row r="299" spans="1:29" ht="24.9" customHeight="1">
      <c r="A299" s="187"/>
      <c r="B299" s="189"/>
      <c r="C299" s="59">
        <v>4</v>
      </c>
      <c r="D299" s="63" t="s">
        <v>718</v>
      </c>
      <c r="E299" s="63">
        <v>27567790.543200001</v>
      </c>
      <c r="F299" s="63">
        <v>0</v>
      </c>
      <c r="G299" s="63">
        <v>126438851.89390001</v>
      </c>
      <c r="H299" s="63">
        <v>59335191.856200002</v>
      </c>
      <c r="I299" s="63">
        <v>6527168.7196000004</v>
      </c>
      <c r="J299" s="63">
        <v>6400255.0288000004</v>
      </c>
      <c r="K299" s="63">
        <v>6400255.0288000004</v>
      </c>
      <c r="L299" s="63">
        <f t="shared" si="84"/>
        <v>0</v>
      </c>
      <c r="M299" s="78">
        <v>208434742.03529999</v>
      </c>
      <c r="N299" s="68">
        <f t="shared" si="74"/>
        <v>428303745.04820001</v>
      </c>
      <c r="O299" s="67"/>
      <c r="P299" s="189"/>
      <c r="Q299" s="71">
        <v>11</v>
      </c>
      <c r="R299" s="189"/>
      <c r="S299" s="63" t="s">
        <v>719</v>
      </c>
      <c r="T299" s="63">
        <v>31359141.344700001</v>
      </c>
      <c r="U299" s="63">
        <v>0</v>
      </c>
      <c r="V299" s="63">
        <v>143827769.64950001</v>
      </c>
      <c r="W299" s="63">
        <v>67495458.702500001</v>
      </c>
      <c r="X299" s="63">
        <v>7915032.9693</v>
      </c>
      <c r="Y299" s="63">
        <v>7280471.0909000002</v>
      </c>
      <c r="Z299" s="63">
        <f t="shared" si="82"/>
        <v>3640235.5454500001</v>
      </c>
      <c r="AA299" s="63">
        <f t="shared" si="76"/>
        <v>3640235.5454500001</v>
      </c>
      <c r="AB299" s="63">
        <v>239636992.64050001</v>
      </c>
      <c r="AC299" s="68">
        <f t="shared" si="75"/>
        <v>493874630.85194999</v>
      </c>
    </row>
    <row r="300" spans="1:29" ht="24.9" customHeight="1">
      <c r="A300" s="187"/>
      <c r="B300" s="189"/>
      <c r="C300" s="59">
        <v>5</v>
      </c>
      <c r="D300" s="63" t="s">
        <v>720</v>
      </c>
      <c r="E300" s="63">
        <v>26813449.1732</v>
      </c>
      <c r="F300" s="63">
        <v>0</v>
      </c>
      <c r="G300" s="63">
        <v>122979087.62279999</v>
      </c>
      <c r="H300" s="63">
        <v>57711594.57</v>
      </c>
      <c r="I300" s="63">
        <v>6867326.7971000001</v>
      </c>
      <c r="J300" s="63">
        <v>6225123.9409999996</v>
      </c>
      <c r="K300" s="63">
        <v>6225123.9409999996</v>
      </c>
      <c r="L300" s="63">
        <f t="shared" si="84"/>
        <v>0</v>
      </c>
      <c r="M300" s="78">
        <v>219792822.85249999</v>
      </c>
      <c r="N300" s="68">
        <f t="shared" si="74"/>
        <v>434164281.01560003</v>
      </c>
      <c r="O300" s="67"/>
      <c r="P300" s="189"/>
      <c r="Q300" s="71">
        <v>12</v>
      </c>
      <c r="R300" s="189"/>
      <c r="S300" s="63" t="s">
        <v>721</v>
      </c>
      <c r="T300" s="63">
        <v>21112615.145399999</v>
      </c>
      <c r="U300" s="63">
        <v>0</v>
      </c>
      <c r="V300" s="63">
        <v>96832381.807400003</v>
      </c>
      <c r="W300" s="63">
        <v>45441475.198299997</v>
      </c>
      <c r="X300" s="63">
        <v>5589946.5081000002</v>
      </c>
      <c r="Y300" s="63">
        <v>4901594.1645</v>
      </c>
      <c r="Z300" s="63">
        <f t="shared" si="82"/>
        <v>2450797.08225</v>
      </c>
      <c r="AA300" s="63">
        <f t="shared" si="76"/>
        <v>2450797.08225</v>
      </c>
      <c r="AB300" s="63">
        <v>162000970.80419999</v>
      </c>
      <c r="AC300" s="68">
        <f t="shared" si="75"/>
        <v>333428186.54565001</v>
      </c>
    </row>
    <row r="301" spans="1:29" ht="24.9" customHeight="1">
      <c r="A301" s="187"/>
      <c r="B301" s="189"/>
      <c r="C301" s="59">
        <v>6</v>
      </c>
      <c r="D301" s="63" t="s">
        <v>102</v>
      </c>
      <c r="E301" s="63">
        <v>29196440.063200001</v>
      </c>
      <c r="F301" s="63">
        <v>0</v>
      </c>
      <c r="G301" s="63">
        <v>133908604.5068</v>
      </c>
      <c r="H301" s="63">
        <v>62840595.438699998</v>
      </c>
      <c r="I301" s="63">
        <v>7242987.4099000003</v>
      </c>
      <c r="J301" s="63">
        <v>6778369.2002999997</v>
      </c>
      <c r="K301" s="63">
        <v>6778369.2002999997</v>
      </c>
      <c r="L301" s="63">
        <f t="shared" si="84"/>
        <v>0</v>
      </c>
      <c r="M301" s="78">
        <v>232336354.46880001</v>
      </c>
      <c r="N301" s="68">
        <f t="shared" si="74"/>
        <v>465524981.88739997</v>
      </c>
      <c r="O301" s="67"/>
      <c r="P301" s="189"/>
      <c r="Q301" s="71">
        <v>13</v>
      </c>
      <c r="R301" s="189"/>
      <c r="S301" s="63" t="s">
        <v>722</v>
      </c>
      <c r="T301" s="63">
        <v>28185749.756900001</v>
      </c>
      <c r="U301" s="63">
        <v>0</v>
      </c>
      <c r="V301" s="63">
        <v>129273103.45909999</v>
      </c>
      <c r="W301" s="63">
        <v>60665248.700900003</v>
      </c>
      <c r="X301" s="63">
        <v>6699683.2489</v>
      </c>
      <c r="Y301" s="63">
        <v>6543723.0575000001</v>
      </c>
      <c r="Z301" s="63">
        <f t="shared" si="82"/>
        <v>3271861.5287500001</v>
      </c>
      <c r="AA301" s="63">
        <f t="shared" si="76"/>
        <v>3271861.5287500001</v>
      </c>
      <c r="AB301" s="63">
        <v>199055741.5747</v>
      </c>
      <c r="AC301" s="68">
        <f t="shared" si="75"/>
        <v>427151388.26924998</v>
      </c>
    </row>
    <row r="302" spans="1:29" ht="24.9" customHeight="1">
      <c r="A302" s="187"/>
      <c r="B302" s="189"/>
      <c r="C302" s="59">
        <v>7</v>
      </c>
      <c r="D302" s="63" t="s">
        <v>723</v>
      </c>
      <c r="E302" s="63">
        <v>22892706.971900001</v>
      </c>
      <c r="F302" s="63">
        <v>0</v>
      </c>
      <c r="G302" s="63">
        <v>104996720.05779999</v>
      </c>
      <c r="H302" s="63">
        <v>49272833.749899998</v>
      </c>
      <c r="I302" s="63">
        <v>5851667.0662000002</v>
      </c>
      <c r="J302" s="63">
        <v>5314867.8234000001</v>
      </c>
      <c r="K302" s="63">
        <v>5314867.8234000001</v>
      </c>
      <c r="L302" s="63">
        <f t="shared" si="84"/>
        <v>0</v>
      </c>
      <c r="M302" s="78">
        <v>185879339.47819999</v>
      </c>
      <c r="N302" s="68">
        <f t="shared" si="74"/>
        <v>368893267.324</v>
      </c>
      <c r="O302" s="67"/>
      <c r="P302" s="189"/>
      <c r="Q302" s="71">
        <v>14</v>
      </c>
      <c r="R302" s="189"/>
      <c r="S302" s="63" t="s">
        <v>724</v>
      </c>
      <c r="T302" s="63">
        <v>28144983.841800001</v>
      </c>
      <c r="U302" s="63">
        <v>0</v>
      </c>
      <c r="V302" s="63">
        <v>129086131.80140001</v>
      </c>
      <c r="W302" s="63">
        <v>60577506.689400002</v>
      </c>
      <c r="X302" s="63">
        <v>6761412.4581000004</v>
      </c>
      <c r="Y302" s="63">
        <v>6534258.6699999999</v>
      </c>
      <c r="Z302" s="63">
        <f t="shared" si="82"/>
        <v>3267129.335</v>
      </c>
      <c r="AA302" s="63">
        <f t="shared" si="76"/>
        <v>3267129.335</v>
      </c>
      <c r="AB302" s="63">
        <v>201116916.6381</v>
      </c>
      <c r="AC302" s="68">
        <f t="shared" si="75"/>
        <v>428954080.76380002</v>
      </c>
    </row>
    <row r="303" spans="1:29" ht="24.9" customHeight="1">
      <c r="A303" s="187"/>
      <c r="B303" s="189"/>
      <c r="C303" s="59">
        <v>8</v>
      </c>
      <c r="D303" s="63" t="s">
        <v>725</v>
      </c>
      <c r="E303" s="63">
        <v>24556645.097800002</v>
      </c>
      <c r="F303" s="63">
        <v>0</v>
      </c>
      <c r="G303" s="63">
        <v>112628322.8125</v>
      </c>
      <c r="H303" s="63">
        <v>52854190.325400002</v>
      </c>
      <c r="I303" s="63">
        <v>6387183.2588999998</v>
      </c>
      <c r="J303" s="63">
        <v>5701174.7471000003</v>
      </c>
      <c r="K303" s="63">
        <v>5701174.7471000003</v>
      </c>
      <c r="L303" s="63">
        <f t="shared" si="84"/>
        <v>0</v>
      </c>
      <c r="M303" s="78">
        <v>203760544.12279999</v>
      </c>
      <c r="N303" s="68">
        <f t="shared" si="74"/>
        <v>400186885.61739999</v>
      </c>
      <c r="O303" s="67"/>
      <c r="P303" s="189"/>
      <c r="Q303" s="71">
        <v>15</v>
      </c>
      <c r="R303" s="189"/>
      <c r="S303" s="63" t="s">
        <v>726</v>
      </c>
      <c r="T303" s="63">
        <v>22242312.822500002</v>
      </c>
      <c r="U303" s="63">
        <v>0</v>
      </c>
      <c r="V303" s="63">
        <v>102013706.6241</v>
      </c>
      <c r="W303" s="63">
        <v>47872965.973899998</v>
      </c>
      <c r="X303" s="63">
        <v>5991892.6518000001</v>
      </c>
      <c r="Y303" s="63">
        <v>5163869.5625999998</v>
      </c>
      <c r="Z303" s="63">
        <f t="shared" si="82"/>
        <v>2581934.7812999999</v>
      </c>
      <c r="AA303" s="63">
        <f t="shared" si="76"/>
        <v>2581934.7812999999</v>
      </c>
      <c r="AB303" s="63">
        <v>175422191.95460001</v>
      </c>
      <c r="AC303" s="68">
        <f t="shared" si="75"/>
        <v>356125004.8082</v>
      </c>
    </row>
    <row r="304" spans="1:29" ht="24.9" customHeight="1">
      <c r="A304" s="187"/>
      <c r="B304" s="189"/>
      <c r="C304" s="59">
        <v>9</v>
      </c>
      <c r="D304" s="63" t="s">
        <v>727</v>
      </c>
      <c r="E304" s="63">
        <v>22387864.3116</v>
      </c>
      <c r="F304" s="63">
        <v>0</v>
      </c>
      <c r="G304" s="63">
        <v>102681274.20190001</v>
      </c>
      <c r="H304" s="63">
        <v>48186241.914999999</v>
      </c>
      <c r="I304" s="63">
        <v>5714883.4256999996</v>
      </c>
      <c r="J304" s="63">
        <v>5197661.4128</v>
      </c>
      <c r="K304" s="63">
        <v>5197661.4128</v>
      </c>
      <c r="L304" s="63">
        <f t="shared" si="84"/>
        <v>0</v>
      </c>
      <c r="M304" s="78">
        <v>181312052.24790001</v>
      </c>
      <c r="N304" s="68">
        <f t="shared" si="74"/>
        <v>360282316.10210001</v>
      </c>
      <c r="O304" s="67"/>
      <c r="P304" s="189"/>
      <c r="Q304" s="71">
        <v>16</v>
      </c>
      <c r="R304" s="189"/>
      <c r="S304" s="63" t="s">
        <v>728</v>
      </c>
      <c r="T304" s="63">
        <v>28340746.352000002</v>
      </c>
      <c r="U304" s="63">
        <v>0</v>
      </c>
      <c r="V304" s="63">
        <v>129983990.7357</v>
      </c>
      <c r="W304" s="63">
        <v>60998853.698899999</v>
      </c>
      <c r="X304" s="63">
        <v>6891933.7150999997</v>
      </c>
      <c r="Y304" s="63">
        <v>6579707.7237</v>
      </c>
      <c r="Z304" s="63">
        <f t="shared" si="82"/>
        <v>3289853.86185</v>
      </c>
      <c r="AA304" s="63">
        <f t="shared" si="76"/>
        <v>3289853.86185</v>
      </c>
      <c r="AB304" s="63">
        <v>205475099.15180001</v>
      </c>
      <c r="AC304" s="68">
        <f t="shared" si="75"/>
        <v>434980477.51534998</v>
      </c>
    </row>
    <row r="305" spans="1:29" ht="24.9" customHeight="1">
      <c r="A305" s="187"/>
      <c r="B305" s="189"/>
      <c r="C305" s="59">
        <v>10</v>
      </c>
      <c r="D305" s="63" t="s">
        <v>729</v>
      </c>
      <c r="E305" s="63">
        <v>21232055.136399999</v>
      </c>
      <c r="F305" s="63">
        <v>0</v>
      </c>
      <c r="G305" s="63">
        <v>97380189.775700003</v>
      </c>
      <c r="H305" s="63">
        <v>45698550.380599998</v>
      </c>
      <c r="I305" s="63">
        <v>5871855.0131999999</v>
      </c>
      <c r="J305" s="63">
        <v>4929323.8587999996</v>
      </c>
      <c r="K305" s="63">
        <v>4929323.8587999996</v>
      </c>
      <c r="L305" s="63">
        <f t="shared" si="84"/>
        <v>0</v>
      </c>
      <c r="M305" s="78">
        <v>186553427.05140001</v>
      </c>
      <c r="N305" s="68">
        <f t="shared" si="74"/>
        <v>356736077.35729998</v>
      </c>
      <c r="O305" s="67"/>
      <c r="P305" s="190"/>
      <c r="Q305" s="71">
        <v>17</v>
      </c>
      <c r="R305" s="190"/>
      <c r="S305" s="63" t="s">
        <v>730</v>
      </c>
      <c r="T305" s="63">
        <v>30112169.1598</v>
      </c>
      <c r="U305" s="63">
        <v>0</v>
      </c>
      <c r="V305" s="63">
        <v>138108568.789</v>
      </c>
      <c r="W305" s="63">
        <v>64811553.5955</v>
      </c>
      <c r="X305" s="63">
        <v>6346882.6902999999</v>
      </c>
      <c r="Y305" s="63">
        <v>6990968.7463999996</v>
      </c>
      <c r="Z305" s="63">
        <f t="shared" si="82"/>
        <v>3495484.3731999998</v>
      </c>
      <c r="AA305" s="63">
        <f t="shared" si="76"/>
        <v>3495484.3731999998</v>
      </c>
      <c r="AB305" s="63">
        <v>187275520.78470001</v>
      </c>
      <c r="AC305" s="68">
        <f t="shared" si="75"/>
        <v>430150179.39249998</v>
      </c>
    </row>
    <row r="306" spans="1:29" ht="24.9" customHeight="1">
      <c r="A306" s="187"/>
      <c r="B306" s="190"/>
      <c r="C306" s="59">
        <v>11</v>
      </c>
      <c r="D306" s="63" t="s">
        <v>731</v>
      </c>
      <c r="E306" s="63">
        <v>28978311.902399998</v>
      </c>
      <c r="F306" s="63">
        <v>0</v>
      </c>
      <c r="G306" s="63">
        <v>132908166.1811</v>
      </c>
      <c r="H306" s="63">
        <v>62371109.998899996</v>
      </c>
      <c r="I306" s="63">
        <v>7092878.5471999999</v>
      </c>
      <c r="J306" s="63">
        <v>6727727.6425000001</v>
      </c>
      <c r="K306" s="63">
        <v>6727727.6425000001</v>
      </c>
      <c r="L306" s="63">
        <f t="shared" si="84"/>
        <v>0</v>
      </c>
      <c r="M306" s="78">
        <v>227324130.13479999</v>
      </c>
      <c r="N306" s="68">
        <f t="shared" si="74"/>
        <v>458674596.76440001</v>
      </c>
      <c r="O306" s="67"/>
      <c r="P306" s="59"/>
      <c r="Q306" s="181" t="s">
        <v>732</v>
      </c>
      <c r="R306" s="182"/>
      <c r="S306" s="64"/>
      <c r="T306" s="64">
        <f t="shared" ref="T306:Y306" si="85">SUM(T289:T305)</f>
        <v>449769246.06699997</v>
      </c>
      <c r="U306" s="64">
        <f t="shared" si="85"/>
        <v>0</v>
      </c>
      <c r="V306" s="64">
        <f t="shared" si="85"/>
        <v>2062853278.0236001</v>
      </c>
      <c r="W306" s="64">
        <f t="shared" si="85"/>
        <v>968055255.08389997</v>
      </c>
      <c r="X306" s="64">
        <f t="shared" si="85"/>
        <v>112953692.104</v>
      </c>
      <c r="Y306" s="64">
        <f t="shared" si="85"/>
        <v>104420333.37540001</v>
      </c>
      <c r="Z306" s="64">
        <f t="shared" ref="Z306:AC306" si="86">SUM(Z289:Z305)</f>
        <v>52210166.687700003</v>
      </c>
      <c r="AA306" s="64">
        <f t="shared" si="76"/>
        <v>52210166.687700003</v>
      </c>
      <c r="AB306" s="64">
        <f t="shared" si="86"/>
        <v>3352529623.1058002</v>
      </c>
      <c r="AC306" s="64">
        <f t="shared" si="86"/>
        <v>6998371261.0719995</v>
      </c>
    </row>
    <row r="307" spans="1:29" ht="24.9" customHeight="1">
      <c r="A307" s="59"/>
      <c r="B307" s="180" t="s">
        <v>733</v>
      </c>
      <c r="C307" s="181"/>
      <c r="D307" s="64"/>
      <c r="E307" s="64">
        <f>SUM(E296:E306)</f>
        <v>288675609.83230001</v>
      </c>
      <c r="F307" s="64">
        <f t="shared" ref="F307:N307" si="87">SUM(F296:F306)</f>
        <v>0</v>
      </c>
      <c r="G307" s="64">
        <f t="shared" si="87"/>
        <v>1324002103.8234</v>
      </c>
      <c r="H307" s="64">
        <f t="shared" si="87"/>
        <v>621327366.3247</v>
      </c>
      <c r="I307" s="64">
        <f t="shared" si="87"/>
        <v>72679226.973399997</v>
      </c>
      <c r="J307" s="64">
        <f t="shared" si="87"/>
        <v>67020152.399599999</v>
      </c>
      <c r="K307" s="64">
        <f t="shared" si="87"/>
        <v>67020152.399599999</v>
      </c>
      <c r="L307" s="64">
        <f t="shared" si="87"/>
        <v>0</v>
      </c>
      <c r="M307" s="64">
        <f t="shared" si="87"/>
        <v>2322178276.3875999</v>
      </c>
      <c r="N307" s="64">
        <f t="shared" si="87"/>
        <v>4628862583.3414001</v>
      </c>
      <c r="O307" s="67"/>
      <c r="P307" s="188">
        <v>32</v>
      </c>
      <c r="Q307" s="71">
        <v>1</v>
      </c>
      <c r="R307" s="188" t="s">
        <v>119</v>
      </c>
      <c r="S307" s="63" t="s">
        <v>734</v>
      </c>
      <c r="T307" s="63">
        <v>20035329.677999999</v>
      </c>
      <c r="U307" s="63">
        <v>0</v>
      </c>
      <c r="V307" s="63">
        <v>91891444.032199994</v>
      </c>
      <c r="W307" s="63">
        <v>43122793.191600002</v>
      </c>
      <c r="X307" s="63">
        <v>7547112.6634</v>
      </c>
      <c r="Y307" s="63">
        <v>4651487.0070000002</v>
      </c>
      <c r="Z307" s="63">
        <f t="shared" si="82"/>
        <v>2325743.5035000001</v>
      </c>
      <c r="AA307" s="63">
        <f t="shared" si="76"/>
        <v>2325743.5035000001</v>
      </c>
      <c r="AB307" s="63">
        <v>448990980.74339998</v>
      </c>
      <c r="AC307" s="68">
        <f t="shared" si="75"/>
        <v>613913403.81210005</v>
      </c>
    </row>
    <row r="308" spans="1:29" ht="24.9" customHeight="1">
      <c r="A308" s="187">
        <v>16</v>
      </c>
      <c r="B308" s="188" t="s">
        <v>735</v>
      </c>
      <c r="C308" s="59">
        <v>1</v>
      </c>
      <c r="D308" s="63" t="s">
        <v>736</v>
      </c>
      <c r="E308" s="63">
        <v>22652235.5766</v>
      </c>
      <c r="F308" s="63">
        <v>0</v>
      </c>
      <c r="G308" s="63">
        <v>103893805.1507</v>
      </c>
      <c r="H308" s="63">
        <v>48755258.1263</v>
      </c>
      <c r="I308" s="63">
        <v>6705333.4664000003</v>
      </c>
      <c r="J308" s="63">
        <v>5259038.9655999998</v>
      </c>
      <c r="K308" s="63">
        <f t="shared" ref="K308:K334" si="88">J308/2</f>
        <v>2629519.4827999999</v>
      </c>
      <c r="L308" s="63">
        <f t="shared" ref="L308:L334" si="89">J308-K308</f>
        <v>2629519.4827999999</v>
      </c>
      <c r="M308" s="78">
        <v>196082321.99520001</v>
      </c>
      <c r="N308" s="68">
        <f t="shared" si="74"/>
        <v>380718473.79799998</v>
      </c>
      <c r="O308" s="67"/>
      <c r="P308" s="189"/>
      <c r="Q308" s="71">
        <v>2</v>
      </c>
      <c r="R308" s="189"/>
      <c r="S308" s="63" t="s">
        <v>737</v>
      </c>
      <c r="T308" s="63">
        <v>25032588.438200001</v>
      </c>
      <c r="U308" s="63">
        <v>0</v>
      </c>
      <c r="V308" s="63">
        <v>114811222.79620001</v>
      </c>
      <c r="W308" s="63">
        <v>53878581.067599997</v>
      </c>
      <c r="X308" s="63">
        <v>8520348.2772000004</v>
      </c>
      <c r="Y308" s="63">
        <v>5811671.7690000003</v>
      </c>
      <c r="Z308" s="63">
        <f t="shared" si="82"/>
        <v>2905835.8845000002</v>
      </c>
      <c r="AA308" s="63">
        <f t="shared" si="76"/>
        <v>2905835.8845000002</v>
      </c>
      <c r="AB308" s="63">
        <v>481487897.579</v>
      </c>
      <c r="AC308" s="68">
        <f t="shared" si="75"/>
        <v>686636474.04270005</v>
      </c>
    </row>
    <row r="309" spans="1:29" ht="24.9" customHeight="1">
      <c r="A309" s="187"/>
      <c r="B309" s="189"/>
      <c r="C309" s="59">
        <v>2</v>
      </c>
      <c r="D309" s="63" t="s">
        <v>738</v>
      </c>
      <c r="E309" s="63">
        <v>21316895.495000001</v>
      </c>
      <c r="F309" s="63">
        <v>0</v>
      </c>
      <c r="G309" s="63">
        <v>97769307.558599994</v>
      </c>
      <c r="H309" s="63">
        <v>45881155.473499998</v>
      </c>
      <c r="I309" s="63">
        <v>6413991.3749000002</v>
      </c>
      <c r="J309" s="63">
        <v>4949020.7559000002</v>
      </c>
      <c r="K309" s="63">
        <f t="shared" si="88"/>
        <v>2474510.3779500001</v>
      </c>
      <c r="L309" s="63">
        <f t="shared" si="89"/>
        <v>2474510.3779500001</v>
      </c>
      <c r="M309" s="78">
        <v>186354236.02700001</v>
      </c>
      <c r="N309" s="68">
        <f t="shared" si="74"/>
        <v>360210096.30694997</v>
      </c>
      <c r="O309" s="67"/>
      <c r="P309" s="189"/>
      <c r="Q309" s="71">
        <v>3</v>
      </c>
      <c r="R309" s="189"/>
      <c r="S309" s="63" t="s">
        <v>739</v>
      </c>
      <c r="T309" s="63">
        <v>23060264.727000002</v>
      </c>
      <c r="U309" s="63">
        <v>0</v>
      </c>
      <c r="V309" s="63">
        <v>105765218.72059999</v>
      </c>
      <c r="W309" s="63">
        <v>49633474.604500003</v>
      </c>
      <c r="X309" s="63">
        <v>7420676.0813999996</v>
      </c>
      <c r="Y309" s="63">
        <v>5353768.7414999995</v>
      </c>
      <c r="Z309" s="63">
        <f t="shared" si="82"/>
        <v>2676884.3707499998</v>
      </c>
      <c r="AA309" s="63">
        <f t="shared" si="76"/>
        <v>2676884.3707499998</v>
      </c>
      <c r="AB309" s="63">
        <v>444769187.96020001</v>
      </c>
      <c r="AC309" s="68">
        <f t="shared" si="75"/>
        <v>633325706.46445</v>
      </c>
    </row>
    <row r="310" spans="1:29" ht="24.9" customHeight="1">
      <c r="A310" s="187"/>
      <c r="B310" s="189"/>
      <c r="C310" s="59">
        <v>3</v>
      </c>
      <c r="D310" s="63" t="s">
        <v>740</v>
      </c>
      <c r="E310" s="63">
        <v>19583609.721900001</v>
      </c>
      <c r="F310" s="63">
        <v>0</v>
      </c>
      <c r="G310" s="63">
        <v>89819643.881200001</v>
      </c>
      <c r="H310" s="63">
        <v>42150539.350199997</v>
      </c>
      <c r="I310" s="63">
        <v>5943476.8399</v>
      </c>
      <c r="J310" s="63">
        <v>4546613.7885999996</v>
      </c>
      <c r="K310" s="63">
        <f t="shared" si="88"/>
        <v>2273306.8942999998</v>
      </c>
      <c r="L310" s="63">
        <f t="shared" si="89"/>
        <v>2273306.8942999998</v>
      </c>
      <c r="M310" s="78">
        <v>170643475.4517</v>
      </c>
      <c r="N310" s="68">
        <f t="shared" si="74"/>
        <v>330414052.13919997</v>
      </c>
      <c r="O310" s="67"/>
      <c r="P310" s="189"/>
      <c r="Q310" s="71">
        <v>4</v>
      </c>
      <c r="R310" s="189"/>
      <c r="S310" s="63" t="s">
        <v>741</v>
      </c>
      <c r="T310" s="63">
        <v>24616370.557599999</v>
      </c>
      <c r="U310" s="63">
        <v>0</v>
      </c>
      <c r="V310" s="63">
        <v>112902251.85870001</v>
      </c>
      <c r="W310" s="63">
        <v>52982739.677699998</v>
      </c>
      <c r="X310" s="63">
        <v>8068138.2655999996</v>
      </c>
      <c r="Y310" s="63">
        <v>5715040.8628000002</v>
      </c>
      <c r="Z310" s="63">
        <f t="shared" si="82"/>
        <v>2857520.4314000001</v>
      </c>
      <c r="AA310" s="63">
        <f t="shared" si="76"/>
        <v>2857520.4314000001</v>
      </c>
      <c r="AB310" s="63">
        <v>466388335.9404</v>
      </c>
      <c r="AC310" s="68">
        <f t="shared" si="75"/>
        <v>667815356.73140001</v>
      </c>
    </row>
    <row r="311" spans="1:29" ht="24.9" customHeight="1">
      <c r="A311" s="187"/>
      <c r="B311" s="189"/>
      <c r="C311" s="59">
        <v>4</v>
      </c>
      <c r="D311" s="63" t="s">
        <v>742</v>
      </c>
      <c r="E311" s="63">
        <v>20828679.6448</v>
      </c>
      <c r="F311" s="63">
        <v>0</v>
      </c>
      <c r="G311" s="63">
        <v>95530120.073400006</v>
      </c>
      <c r="H311" s="63">
        <v>44830350.147100002</v>
      </c>
      <c r="I311" s="63">
        <v>6351497.0247999998</v>
      </c>
      <c r="J311" s="63">
        <v>4835674.4959000004</v>
      </c>
      <c r="K311" s="63">
        <f t="shared" si="88"/>
        <v>2417837.2479500002</v>
      </c>
      <c r="L311" s="63">
        <f t="shared" si="89"/>
        <v>2417837.2479500002</v>
      </c>
      <c r="M311" s="78">
        <v>184267512.45500001</v>
      </c>
      <c r="N311" s="68">
        <f t="shared" si="74"/>
        <v>354225996.59305</v>
      </c>
      <c r="O311" s="67"/>
      <c r="P311" s="189"/>
      <c r="Q311" s="71">
        <v>5</v>
      </c>
      <c r="R311" s="189"/>
      <c r="S311" s="63" t="s">
        <v>743</v>
      </c>
      <c r="T311" s="63">
        <v>22850150.442499999</v>
      </c>
      <c r="U311" s="63">
        <v>0</v>
      </c>
      <c r="V311" s="63">
        <v>104801535.8004</v>
      </c>
      <c r="W311" s="63">
        <v>49181237.731799997</v>
      </c>
      <c r="X311" s="63">
        <v>8175152.0415000003</v>
      </c>
      <c r="Y311" s="63">
        <v>5304987.7193</v>
      </c>
      <c r="Z311" s="63">
        <f t="shared" si="82"/>
        <v>2652493.85965</v>
      </c>
      <c r="AA311" s="63">
        <f t="shared" si="76"/>
        <v>2652493.85965</v>
      </c>
      <c r="AB311" s="63">
        <v>469961589.6591</v>
      </c>
      <c r="AC311" s="68">
        <f t="shared" si="75"/>
        <v>657622159.53495002</v>
      </c>
    </row>
    <row r="312" spans="1:29" ht="24.9" customHeight="1">
      <c r="A312" s="187"/>
      <c r="B312" s="189"/>
      <c r="C312" s="59">
        <v>5</v>
      </c>
      <c r="D312" s="63" t="s">
        <v>744</v>
      </c>
      <c r="E312" s="63">
        <v>22334724.596700002</v>
      </c>
      <c r="F312" s="63">
        <v>0</v>
      </c>
      <c r="G312" s="63">
        <v>102437550.4795</v>
      </c>
      <c r="H312" s="63">
        <v>48071867.309199996</v>
      </c>
      <c r="I312" s="63">
        <v>6266895.9900000002</v>
      </c>
      <c r="J312" s="63">
        <v>5185324.2715999996</v>
      </c>
      <c r="K312" s="63">
        <f t="shared" si="88"/>
        <v>2592662.1357999998</v>
      </c>
      <c r="L312" s="63">
        <f t="shared" si="89"/>
        <v>2592662.1357999998</v>
      </c>
      <c r="M312" s="78">
        <v>181442633.51140001</v>
      </c>
      <c r="N312" s="68">
        <f t="shared" si="74"/>
        <v>363146334.0226</v>
      </c>
      <c r="O312" s="67"/>
      <c r="P312" s="189"/>
      <c r="Q312" s="71">
        <v>6</v>
      </c>
      <c r="R312" s="189"/>
      <c r="S312" s="63" t="s">
        <v>745</v>
      </c>
      <c r="T312" s="63">
        <v>22846332.220600002</v>
      </c>
      <c r="U312" s="63">
        <v>0</v>
      </c>
      <c r="V312" s="63">
        <v>104784023.6391</v>
      </c>
      <c r="W312" s="63">
        <v>49173019.629299998</v>
      </c>
      <c r="X312" s="63">
        <v>8119332.0739000002</v>
      </c>
      <c r="Y312" s="63">
        <v>5304101.2647000002</v>
      </c>
      <c r="Z312" s="63">
        <f t="shared" si="82"/>
        <v>2652050.6323500001</v>
      </c>
      <c r="AA312" s="63">
        <f t="shared" si="76"/>
        <v>2652050.6323500001</v>
      </c>
      <c r="AB312" s="63">
        <v>468097727.69300002</v>
      </c>
      <c r="AC312" s="68">
        <f t="shared" si="75"/>
        <v>655672485.88824999</v>
      </c>
    </row>
    <row r="313" spans="1:29" ht="24.9" customHeight="1">
      <c r="A313" s="187"/>
      <c r="B313" s="189"/>
      <c r="C313" s="59">
        <v>6</v>
      </c>
      <c r="D313" s="63" t="s">
        <v>746</v>
      </c>
      <c r="E313" s="63">
        <v>22409511.824099999</v>
      </c>
      <c r="F313" s="63">
        <v>0</v>
      </c>
      <c r="G313" s="63">
        <v>102780559.8748</v>
      </c>
      <c r="H313" s="63">
        <v>48232834.6699</v>
      </c>
      <c r="I313" s="63">
        <v>6284235.2587000001</v>
      </c>
      <c r="J313" s="63">
        <v>5202687.1909999996</v>
      </c>
      <c r="K313" s="63">
        <f t="shared" si="88"/>
        <v>2601343.5954999998</v>
      </c>
      <c r="L313" s="63">
        <f t="shared" si="89"/>
        <v>2601343.5954999998</v>
      </c>
      <c r="M313" s="78">
        <v>182021602.02180001</v>
      </c>
      <c r="N313" s="68">
        <f t="shared" si="74"/>
        <v>364330087.24479997</v>
      </c>
      <c r="O313" s="67"/>
      <c r="P313" s="189"/>
      <c r="Q313" s="71">
        <v>7</v>
      </c>
      <c r="R313" s="189"/>
      <c r="S313" s="63" t="s">
        <v>747</v>
      </c>
      <c r="T313" s="63">
        <v>24760196.41</v>
      </c>
      <c r="U313" s="63">
        <v>0</v>
      </c>
      <c r="V313" s="63">
        <v>113561904.8554</v>
      </c>
      <c r="W313" s="63">
        <v>53292301.465999998</v>
      </c>
      <c r="X313" s="63">
        <v>8524444.7236000001</v>
      </c>
      <c r="Y313" s="63">
        <v>5748432.0820000004</v>
      </c>
      <c r="Z313" s="63">
        <f t="shared" si="82"/>
        <v>2874216.0410000002</v>
      </c>
      <c r="AA313" s="63">
        <f t="shared" si="76"/>
        <v>2874216.0410000002</v>
      </c>
      <c r="AB313" s="63">
        <v>481624680.36360002</v>
      </c>
      <c r="AC313" s="68">
        <f t="shared" si="75"/>
        <v>684637743.85959995</v>
      </c>
    </row>
    <row r="314" spans="1:29" ht="24.9" customHeight="1">
      <c r="A314" s="187"/>
      <c r="B314" s="189"/>
      <c r="C314" s="59">
        <v>7</v>
      </c>
      <c r="D314" s="63" t="s">
        <v>748</v>
      </c>
      <c r="E314" s="63">
        <v>20057695.007300001</v>
      </c>
      <c r="F314" s="63">
        <v>0</v>
      </c>
      <c r="G314" s="63">
        <v>91994021.950499997</v>
      </c>
      <c r="H314" s="63">
        <v>43170930.930600002</v>
      </c>
      <c r="I314" s="63">
        <v>5823561.6122000003</v>
      </c>
      <c r="J314" s="63">
        <v>4656679.4365999997</v>
      </c>
      <c r="K314" s="63">
        <f t="shared" si="88"/>
        <v>2328339.7182999998</v>
      </c>
      <c r="L314" s="63">
        <f t="shared" si="89"/>
        <v>2328339.7182999998</v>
      </c>
      <c r="M314" s="78">
        <v>166639434.57260001</v>
      </c>
      <c r="N314" s="68">
        <f t="shared" si="74"/>
        <v>330013983.79149997</v>
      </c>
      <c r="O314" s="67"/>
      <c r="P314" s="189"/>
      <c r="Q314" s="71">
        <v>8</v>
      </c>
      <c r="R314" s="189"/>
      <c r="S314" s="63" t="s">
        <v>749</v>
      </c>
      <c r="T314" s="63">
        <v>23987946.649300002</v>
      </c>
      <c r="U314" s="63">
        <v>0</v>
      </c>
      <c r="V314" s="63">
        <v>110020004.28300001</v>
      </c>
      <c r="W314" s="63">
        <v>51630159.277599998</v>
      </c>
      <c r="X314" s="63">
        <v>7831238.8881999999</v>
      </c>
      <c r="Y314" s="63">
        <v>5569143.3063000003</v>
      </c>
      <c r="Z314" s="63">
        <f t="shared" si="82"/>
        <v>2784571.6531500001</v>
      </c>
      <c r="AA314" s="63">
        <f t="shared" si="76"/>
        <v>2784571.6531500001</v>
      </c>
      <c r="AB314" s="63">
        <v>458478124.62279999</v>
      </c>
      <c r="AC314" s="68">
        <f t="shared" si="75"/>
        <v>654732045.37405002</v>
      </c>
    </row>
    <row r="315" spans="1:29" ht="24.9" customHeight="1">
      <c r="A315" s="187"/>
      <c r="B315" s="189"/>
      <c r="C315" s="59">
        <v>8</v>
      </c>
      <c r="D315" s="63" t="s">
        <v>750</v>
      </c>
      <c r="E315" s="63">
        <v>21245253.1525</v>
      </c>
      <c r="F315" s="63">
        <v>0</v>
      </c>
      <c r="G315" s="63">
        <v>97440722.084399998</v>
      </c>
      <c r="H315" s="63">
        <v>45726956.966799997</v>
      </c>
      <c r="I315" s="63">
        <v>6159893.9855000004</v>
      </c>
      <c r="J315" s="63">
        <v>4932387.9660999998</v>
      </c>
      <c r="K315" s="63">
        <f t="shared" si="88"/>
        <v>2466193.9830499999</v>
      </c>
      <c r="L315" s="63">
        <f t="shared" si="89"/>
        <v>2466193.9830499999</v>
      </c>
      <c r="M315" s="78">
        <v>177869772.84670001</v>
      </c>
      <c r="N315" s="68">
        <f t="shared" si="74"/>
        <v>350908793.01894999</v>
      </c>
      <c r="O315" s="67"/>
      <c r="P315" s="189"/>
      <c r="Q315" s="71">
        <v>9</v>
      </c>
      <c r="R315" s="189"/>
      <c r="S315" s="63" t="s">
        <v>751</v>
      </c>
      <c r="T315" s="63">
        <v>22880344.480599999</v>
      </c>
      <c r="U315" s="63">
        <v>0</v>
      </c>
      <c r="V315" s="63">
        <v>104940019.85860001</v>
      </c>
      <c r="W315" s="63">
        <v>49246225.494999997</v>
      </c>
      <c r="X315" s="63">
        <v>7960924.3759000003</v>
      </c>
      <c r="Y315" s="63">
        <v>5311997.6951000001</v>
      </c>
      <c r="Z315" s="63">
        <f t="shared" si="82"/>
        <v>2655998.8475500001</v>
      </c>
      <c r="AA315" s="63">
        <f t="shared" si="76"/>
        <v>2655998.8475500001</v>
      </c>
      <c r="AB315" s="63">
        <v>462808400.30409998</v>
      </c>
      <c r="AC315" s="68">
        <f t="shared" si="75"/>
        <v>650491913.36175001</v>
      </c>
    </row>
    <row r="316" spans="1:29" ht="24.9" customHeight="1">
      <c r="A316" s="187"/>
      <c r="B316" s="189"/>
      <c r="C316" s="59">
        <v>9</v>
      </c>
      <c r="D316" s="63" t="s">
        <v>752</v>
      </c>
      <c r="E316" s="63">
        <v>23902628.055100001</v>
      </c>
      <c r="F316" s="63">
        <v>0</v>
      </c>
      <c r="G316" s="63">
        <v>109628693.08679999</v>
      </c>
      <c r="H316" s="63">
        <v>51446524.860100001</v>
      </c>
      <c r="I316" s="63">
        <v>6741636.4567</v>
      </c>
      <c r="J316" s="63">
        <v>5549335.3800999997</v>
      </c>
      <c r="K316" s="63">
        <f t="shared" si="88"/>
        <v>2774667.6900499999</v>
      </c>
      <c r="L316" s="63">
        <f t="shared" si="89"/>
        <v>2774667.6900499999</v>
      </c>
      <c r="M316" s="78">
        <v>197294500.46489999</v>
      </c>
      <c r="N316" s="68">
        <f t="shared" si="74"/>
        <v>391788650.61365002</v>
      </c>
      <c r="O316" s="67"/>
      <c r="P316" s="189"/>
      <c r="Q316" s="71">
        <v>10</v>
      </c>
      <c r="R316" s="189"/>
      <c r="S316" s="63" t="s">
        <v>753</v>
      </c>
      <c r="T316" s="63">
        <v>26830886.4234</v>
      </c>
      <c r="U316" s="63">
        <v>0</v>
      </c>
      <c r="V316" s="63">
        <v>123059063.0521</v>
      </c>
      <c r="W316" s="63">
        <v>57749125.418899998</v>
      </c>
      <c r="X316" s="63">
        <v>8520689.6478000004</v>
      </c>
      <c r="Y316" s="63">
        <v>6229172.2468999997</v>
      </c>
      <c r="Z316" s="63">
        <f t="shared" si="82"/>
        <v>3114586.1234499998</v>
      </c>
      <c r="AA316" s="63">
        <f t="shared" si="76"/>
        <v>3114586.1234499998</v>
      </c>
      <c r="AB316" s="63">
        <v>481499296.1444</v>
      </c>
      <c r="AC316" s="68">
        <f t="shared" si="75"/>
        <v>700773646.81005001</v>
      </c>
    </row>
    <row r="317" spans="1:29" ht="24.9" customHeight="1">
      <c r="A317" s="187"/>
      <c r="B317" s="189"/>
      <c r="C317" s="59">
        <v>10</v>
      </c>
      <c r="D317" s="63" t="s">
        <v>754</v>
      </c>
      <c r="E317" s="63">
        <v>21126577.8829</v>
      </c>
      <c r="F317" s="63">
        <v>0</v>
      </c>
      <c r="G317" s="63">
        <v>96896421.488000005</v>
      </c>
      <c r="H317" s="63">
        <v>45471527.722999997</v>
      </c>
      <c r="I317" s="63">
        <v>6338254.2024999997</v>
      </c>
      <c r="J317" s="63">
        <v>4904835.8128000004</v>
      </c>
      <c r="K317" s="63">
        <f t="shared" si="88"/>
        <v>2452417.9064000002</v>
      </c>
      <c r="L317" s="63">
        <f t="shared" si="89"/>
        <v>2452417.9064000002</v>
      </c>
      <c r="M317" s="78">
        <v>183825326.72920001</v>
      </c>
      <c r="N317" s="68">
        <f t="shared" si="74"/>
        <v>356110525.93199998</v>
      </c>
      <c r="O317" s="67"/>
      <c r="P317" s="189"/>
      <c r="Q317" s="71">
        <v>11</v>
      </c>
      <c r="R317" s="189"/>
      <c r="S317" s="63" t="s">
        <v>755</v>
      </c>
      <c r="T317" s="63">
        <v>23895595.2645</v>
      </c>
      <c r="U317" s="63">
        <v>0</v>
      </c>
      <c r="V317" s="63">
        <v>109596437.4013</v>
      </c>
      <c r="W317" s="63">
        <v>51431387.920400001</v>
      </c>
      <c r="X317" s="63">
        <v>8277892.8000999996</v>
      </c>
      <c r="Y317" s="63">
        <v>5547702.6174999997</v>
      </c>
      <c r="Z317" s="63">
        <f t="shared" si="82"/>
        <v>2773851.3087499999</v>
      </c>
      <c r="AA317" s="63">
        <f t="shared" si="76"/>
        <v>2773851.3087499999</v>
      </c>
      <c r="AB317" s="63">
        <v>473392164.78359997</v>
      </c>
      <c r="AC317" s="68">
        <f t="shared" si="75"/>
        <v>669367329.47864997</v>
      </c>
    </row>
    <row r="318" spans="1:29" ht="24.9" customHeight="1">
      <c r="A318" s="187"/>
      <c r="B318" s="189"/>
      <c r="C318" s="59">
        <v>11</v>
      </c>
      <c r="D318" s="63" t="s">
        <v>756</v>
      </c>
      <c r="E318" s="63">
        <v>26058747.146600001</v>
      </c>
      <c r="F318" s="63">
        <v>0</v>
      </c>
      <c r="G318" s="63">
        <v>119517669.21080001</v>
      </c>
      <c r="H318" s="63">
        <v>56087221.028999999</v>
      </c>
      <c r="I318" s="63">
        <v>7198590.3415999999</v>
      </c>
      <c r="J318" s="63">
        <v>6049909.1216000002</v>
      </c>
      <c r="K318" s="63">
        <f t="shared" si="88"/>
        <v>3024954.5608000001</v>
      </c>
      <c r="L318" s="63">
        <f t="shared" si="89"/>
        <v>3024954.5608000001</v>
      </c>
      <c r="M318" s="78">
        <v>212552462.85690001</v>
      </c>
      <c r="N318" s="68">
        <f t="shared" si="74"/>
        <v>424439645.14569998</v>
      </c>
      <c r="O318" s="67"/>
      <c r="P318" s="189"/>
      <c r="Q318" s="71">
        <v>12</v>
      </c>
      <c r="R318" s="189"/>
      <c r="S318" s="63" t="s">
        <v>757</v>
      </c>
      <c r="T318" s="63">
        <v>22870134.543299999</v>
      </c>
      <c r="U318" s="63">
        <v>0</v>
      </c>
      <c r="V318" s="63">
        <v>104893192.28479999</v>
      </c>
      <c r="W318" s="63">
        <v>49224250.263300002</v>
      </c>
      <c r="X318" s="63">
        <v>7817607.6096999999</v>
      </c>
      <c r="Y318" s="63">
        <v>5309627.3126999997</v>
      </c>
      <c r="Z318" s="63">
        <f t="shared" si="82"/>
        <v>2654813.6563499998</v>
      </c>
      <c r="AA318" s="63">
        <f t="shared" si="76"/>
        <v>2654813.6563499998</v>
      </c>
      <c r="AB318" s="63">
        <v>458022968.11570001</v>
      </c>
      <c r="AC318" s="68">
        <f t="shared" si="75"/>
        <v>645482966.47315001</v>
      </c>
    </row>
    <row r="319" spans="1:29" ht="24.9" customHeight="1">
      <c r="A319" s="187"/>
      <c r="B319" s="189"/>
      <c r="C319" s="59">
        <v>12</v>
      </c>
      <c r="D319" s="63" t="s">
        <v>758</v>
      </c>
      <c r="E319" s="63">
        <v>22131573.635899998</v>
      </c>
      <c r="F319" s="63">
        <v>0</v>
      </c>
      <c r="G319" s="63">
        <v>101505804.63609999</v>
      </c>
      <c r="H319" s="63">
        <v>47634617.859800003</v>
      </c>
      <c r="I319" s="63">
        <v>6284859.1427999996</v>
      </c>
      <c r="J319" s="63">
        <v>5138159.8839999996</v>
      </c>
      <c r="K319" s="63">
        <f t="shared" si="88"/>
        <v>2569079.9419999998</v>
      </c>
      <c r="L319" s="63">
        <f t="shared" si="89"/>
        <v>2569079.9419999998</v>
      </c>
      <c r="M319" s="78">
        <v>182042433.88260001</v>
      </c>
      <c r="N319" s="68">
        <f t="shared" si="74"/>
        <v>362168369.09920001</v>
      </c>
      <c r="O319" s="67"/>
      <c r="P319" s="189"/>
      <c r="Q319" s="71">
        <v>13</v>
      </c>
      <c r="R319" s="189"/>
      <c r="S319" s="63" t="s">
        <v>759</v>
      </c>
      <c r="T319" s="63">
        <v>27150824.847800002</v>
      </c>
      <c r="U319" s="63">
        <v>0</v>
      </c>
      <c r="V319" s="63">
        <v>124526451.1258</v>
      </c>
      <c r="W319" s="63">
        <v>58437740.916199997</v>
      </c>
      <c r="X319" s="63">
        <v>9047612.7202000003</v>
      </c>
      <c r="Y319" s="63">
        <v>6303450.5066999998</v>
      </c>
      <c r="Z319" s="63">
        <f t="shared" si="82"/>
        <v>3151725.2533499999</v>
      </c>
      <c r="AA319" s="63">
        <f t="shared" si="76"/>
        <v>3151725.2533499999</v>
      </c>
      <c r="AB319" s="63">
        <v>499093571.3847</v>
      </c>
      <c r="AC319" s="68">
        <f t="shared" si="75"/>
        <v>721407926.24804997</v>
      </c>
    </row>
    <row r="320" spans="1:29" ht="24.9" customHeight="1">
      <c r="A320" s="187"/>
      <c r="B320" s="189"/>
      <c r="C320" s="59">
        <v>13</v>
      </c>
      <c r="D320" s="63" t="s">
        <v>760</v>
      </c>
      <c r="E320" s="63">
        <v>19993090.604499999</v>
      </c>
      <c r="F320" s="63">
        <v>0</v>
      </c>
      <c r="G320" s="63">
        <v>91697715.777099997</v>
      </c>
      <c r="H320" s="63">
        <v>43031880.445799999</v>
      </c>
      <c r="I320" s="63">
        <v>6110383.4869999997</v>
      </c>
      <c r="J320" s="63">
        <v>4641680.6047999999</v>
      </c>
      <c r="K320" s="63">
        <f t="shared" si="88"/>
        <v>2320840.3023999999</v>
      </c>
      <c r="L320" s="63">
        <f t="shared" si="89"/>
        <v>2320840.3023999999</v>
      </c>
      <c r="M320" s="78">
        <v>176216587.81310001</v>
      </c>
      <c r="N320" s="68">
        <f t="shared" si="74"/>
        <v>339370498.42989999</v>
      </c>
      <c r="O320" s="67"/>
      <c r="P320" s="189"/>
      <c r="Q320" s="71">
        <v>14</v>
      </c>
      <c r="R320" s="189"/>
      <c r="S320" s="63" t="s">
        <v>761</v>
      </c>
      <c r="T320" s="63">
        <v>33249129.745900001</v>
      </c>
      <c r="U320" s="63">
        <v>0</v>
      </c>
      <c r="V320" s="63">
        <v>152496145.2737</v>
      </c>
      <c r="W320" s="63">
        <v>71563351.783199996</v>
      </c>
      <c r="X320" s="63">
        <v>11055483.5579</v>
      </c>
      <c r="Y320" s="63">
        <v>7719258.8041000003</v>
      </c>
      <c r="Z320" s="63">
        <f t="shared" si="82"/>
        <v>3859629.4020500001</v>
      </c>
      <c r="AA320" s="63">
        <f t="shared" si="76"/>
        <v>3859629.4020500001</v>
      </c>
      <c r="AB320" s="63">
        <v>566137574.60790002</v>
      </c>
      <c r="AC320" s="68">
        <f t="shared" si="75"/>
        <v>838361314.37065005</v>
      </c>
    </row>
    <row r="321" spans="1:29" ht="24.9" customHeight="1">
      <c r="A321" s="187"/>
      <c r="B321" s="189"/>
      <c r="C321" s="59">
        <v>14</v>
      </c>
      <c r="D321" s="63" t="s">
        <v>762</v>
      </c>
      <c r="E321" s="63">
        <v>19456533.679699998</v>
      </c>
      <c r="F321" s="63">
        <v>0</v>
      </c>
      <c r="G321" s="63">
        <v>89236813.390499994</v>
      </c>
      <c r="H321" s="63">
        <v>41877028.807599999</v>
      </c>
      <c r="I321" s="63">
        <v>5914530.9731000001</v>
      </c>
      <c r="J321" s="63">
        <v>4517111.2763</v>
      </c>
      <c r="K321" s="63">
        <f t="shared" si="88"/>
        <v>2258555.63815</v>
      </c>
      <c r="L321" s="63">
        <f t="shared" si="89"/>
        <v>2258555.63815</v>
      </c>
      <c r="M321" s="78">
        <v>169676955.7186</v>
      </c>
      <c r="N321" s="68">
        <f t="shared" si="74"/>
        <v>328420418.20765001</v>
      </c>
      <c r="O321" s="67"/>
      <c r="P321" s="189"/>
      <c r="Q321" s="71">
        <v>15</v>
      </c>
      <c r="R321" s="189"/>
      <c r="S321" s="63" t="s">
        <v>763</v>
      </c>
      <c r="T321" s="63">
        <v>26843461.604699999</v>
      </c>
      <c r="U321" s="63">
        <v>0</v>
      </c>
      <c r="V321" s="63">
        <v>123116738.7474</v>
      </c>
      <c r="W321" s="63">
        <v>57776191.454300001</v>
      </c>
      <c r="X321" s="63">
        <v>8915431.6961000003</v>
      </c>
      <c r="Y321" s="63">
        <v>6232091.7540999996</v>
      </c>
      <c r="Z321" s="63">
        <f t="shared" si="82"/>
        <v>3116045.8770499998</v>
      </c>
      <c r="AA321" s="63">
        <f t="shared" si="76"/>
        <v>3116045.8770499998</v>
      </c>
      <c r="AB321" s="63">
        <v>494679968.25989997</v>
      </c>
      <c r="AC321" s="68">
        <f t="shared" si="75"/>
        <v>714447837.63944995</v>
      </c>
    </row>
    <row r="322" spans="1:29" ht="24.9" customHeight="1">
      <c r="A322" s="187"/>
      <c r="B322" s="189"/>
      <c r="C322" s="59">
        <v>15</v>
      </c>
      <c r="D322" s="63" t="s">
        <v>764</v>
      </c>
      <c r="E322" s="63">
        <v>17332687.3365</v>
      </c>
      <c r="F322" s="63">
        <v>0</v>
      </c>
      <c r="G322" s="63">
        <v>79495855.267199993</v>
      </c>
      <c r="H322" s="63">
        <v>37305794.487999998</v>
      </c>
      <c r="I322" s="63">
        <v>5345737.0393000003</v>
      </c>
      <c r="J322" s="63">
        <v>4024030.1126999999</v>
      </c>
      <c r="K322" s="63">
        <f t="shared" si="88"/>
        <v>2012015.05635</v>
      </c>
      <c r="L322" s="63">
        <f t="shared" si="89"/>
        <v>2012015.05635</v>
      </c>
      <c r="M322" s="78">
        <v>150684587.47670001</v>
      </c>
      <c r="N322" s="68">
        <f t="shared" si="74"/>
        <v>292176676.66404998</v>
      </c>
      <c r="O322" s="67"/>
      <c r="P322" s="189"/>
      <c r="Q322" s="71">
        <v>16</v>
      </c>
      <c r="R322" s="189"/>
      <c r="S322" s="63" t="s">
        <v>765</v>
      </c>
      <c r="T322" s="63">
        <v>27087406.407299999</v>
      </c>
      <c r="U322" s="63">
        <v>0</v>
      </c>
      <c r="V322" s="63">
        <v>124235584.3335</v>
      </c>
      <c r="W322" s="63">
        <v>58301243.022799999</v>
      </c>
      <c r="X322" s="63">
        <v>8927462.0645000003</v>
      </c>
      <c r="Y322" s="63">
        <v>6288727.0129000004</v>
      </c>
      <c r="Z322" s="63">
        <f t="shared" si="82"/>
        <v>3144363.5064500002</v>
      </c>
      <c r="AA322" s="63">
        <f t="shared" si="76"/>
        <v>3144363.5064500002</v>
      </c>
      <c r="AB322" s="63">
        <v>495081669.426</v>
      </c>
      <c r="AC322" s="68">
        <f t="shared" si="75"/>
        <v>716777728.76055002</v>
      </c>
    </row>
    <row r="323" spans="1:29" ht="24.9" customHeight="1">
      <c r="A323" s="187"/>
      <c r="B323" s="189"/>
      <c r="C323" s="59">
        <v>16</v>
      </c>
      <c r="D323" s="63" t="s">
        <v>766</v>
      </c>
      <c r="E323" s="63">
        <v>18788406.699900001</v>
      </c>
      <c r="F323" s="63">
        <v>0</v>
      </c>
      <c r="G323" s="63">
        <v>86172468.857500002</v>
      </c>
      <c r="H323" s="63">
        <v>40438993.9943</v>
      </c>
      <c r="I323" s="63">
        <v>5792602.8364000004</v>
      </c>
      <c r="J323" s="63">
        <v>4361996.0865000002</v>
      </c>
      <c r="K323" s="63">
        <f t="shared" si="88"/>
        <v>2180998.0432500001</v>
      </c>
      <c r="L323" s="63">
        <f t="shared" si="89"/>
        <v>2180998.0432500001</v>
      </c>
      <c r="M323" s="78">
        <v>165605702.60910001</v>
      </c>
      <c r="N323" s="68">
        <f t="shared" si="74"/>
        <v>318979173.04044998</v>
      </c>
      <c r="O323" s="67"/>
      <c r="P323" s="189"/>
      <c r="Q323" s="71">
        <v>17</v>
      </c>
      <c r="R323" s="189"/>
      <c r="S323" s="63" t="s">
        <v>767</v>
      </c>
      <c r="T323" s="63">
        <v>18610258.134799998</v>
      </c>
      <c r="U323" s="63">
        <v>0</v>
      </c>
      <c r="V323" s="63">
        <v>85355395.758699998</v>
      </c>
      <c r="W323" s="63">
        <v>40055558.141000003</v>
      </c>
      <c r="X323" s="63">
        <v>6463390.7114000004</v>
      </c>
      <c r="Y323" s="63">
        <v>4320636.3609999996</v>
      </c>
      <c r="Z323" s="63">
        <f t="shared" si="82"/>
        <v>2160318.1804999998</v>
      </c>
      <c r="AA323" s="63">
        <f t="shared" si="76"/>
        <v>2160318.1804999998</v>
      </c>
      <c r="AB323" s="63">
        <v>412804859.26539999</v>
      </c>
      <c r="AC323" s="68">
        <f t="shared" si="75"/>
        <v>565449780.1918</v>
      </c>
    </row>
    <row r="324" spans="1:29" ht="24.9" customHeight="1">
      <c r="A324" s="187"/>
      <c r="B324" s="189"/>
      <c r="C324" s="59">
        <v>17</v>
      </c>
      <c r="D324" s="63" t="s">
        <v>768</v>
      </c>
      <c r="E324" s="63">
        <v>22056915.520300001</v>
      </c>
      <c r="F324" s="63">
        <v>0</v>
      </c>
      <c r="G324" s="63">
        <v>101163387.40809999</v>
      </c>
      <c r="H324" s="63">
        <v>47473928.391199999</v>
      </c>
      <c r="I324" s="63">
        <v>6085640.0092000002</v>
      </c>
      <c r="J324" s="63">
        <v>5120826.9395000003</v>
      </c>
      <c r="K324" s="63">
        <f t="shared" si="88"/>
        <v>2560413.4697500002</v>
      </c>
      <c r="L324" s="63">
        <f t="shared" si="89"/>
        <v>2560413.4697500002</v>
      </c>
      <c r="M324" s="78">
        <v>175390388.35030001</v>
      </c>
      <c r="N324" s="68">
        <f t="shared" si="74"/>
        <v>354730673.14885002</v>
      </c>
      <c r="O324" s="67"/>
      <c r="P324" s="189"/>
      <c r="Q324" s="71">
        <v>18</v>
      </c>
      <c r="R324" s="189"/>
      <c r="S324" s="63" t="s">
        <v>769</v>
      </c>
      <c r="T324" s="63">
        <v>22900002.127700001</v>
      </c>
      <c r="U324" s="63">
        <v>0</v>
      </c>
      <c r="V324" s="63">
        <v>105030179.07260001</v>
      </c>
      <c r="W324" s="63">
        <v>49288535.387800001</v>
      </c>
      <c r="X324" s="63">
        <v>8197823.7533999998</v>
      </c>
      <c r="Y324" s="63">
        <v>5316561.4976000004</v>
      </c>
      <c r="Z324" s="63">
        <f t="shared" si="82"/>
        <v>2658280.7488000002</v>
      </c>
      <c r="AA324" s="63">
        <f t="shared" si="76"/>
        <v>2658280.7488000002</v>
      </c>
      <c r="AB324" s="63">
        <v>470718611.62169999</v>
      </c>
      <c r="AC324" s="68">
        <f t="shared" si="75"/>
        <v>658793432.71200001</v>
      </c>
    </row>
    <row r="325" spans="1:29" ht="24.9" customHeight="1">
      <c r="A325" s="187"/>
      <c r="B325" s="189"/>
      <c r="C325" s="59">
        <v>18</v>
      </c>
      <c r="D325" s="63" t="s">
        <v>770</v>
      </c>
      <c r="E325" s="63">
        <v>23874015.598999999</v>
      </c>
      <c r="F325" s="63">
        <v>0</v>
      </c>
      <c r="G325" s="63">
        <v>109497462.9074</v>
      </c>
      <c r="H325" s="63">
        <v>51384941.195299998</v>
      </c>
      <c r="I325" s="63">
        <v>6550963.3578000003</v>
      </c>
      <c r="J325" s="63">
        <v>5542692.5910999998</v>
      </c>
      <c r="K325" s="63">
        <f t="shared" si="88"/>
        <v>2771346.2955499999</v>
      </c>
      <c r="L325" s="63">
        <f t="shared" si="89"/>
        <v>2771346.2955499999</v>
      </c>
      <c r="M325" s="78">
        <v>190927812.12099999</v>
      </c>
      <c r="N325" s="68">
        <f t="shared" si="74"/>
        <v>385006541.47605002</v>
      </c>
      <c r="O325" s="67"/>
      <c r="P325" s="189"/>
      <c r="Q325" s="71">
        <v>19</v>
      </c>
      <c r="R325" s="189"/>
      <c r="S325" s="63" t="s">
        <v>771</v>
      </c>
      <c r="T325" s="63">
        <v>18150509.5737</v>
      </c>
      <c r="U325" s="63">
        <v>0</v>
      </c>
      <c r="V325" s="63">
        <v>83246772.649000004</v>
      </c>
      <c r="W325" s="63">
        <v>39066024.031000003</v>
      </c>
      <c r="X325" s="63">
        <v>6765715.5169000002</v>
      </c>
      <c r="Y325" s="63">
        <v>4213899.1875999998</v>
      </c>
      <c r="Z325" s="63">
        <f t="shared" si="82"/>
        <v>2106949.5937999999</v>
      </c>
      <c r="AA325" s="63">
        <f t="shared" si="76"/>
        <v>2106949.5937999999</v>
      </c>
      <c r="AB325" s="63">
        <v>422899664.59560001</v>
      </c>
      <c r="AC325" s="68">
        <f t="shared" si="75"/>
        <v>572235635.96000004</v>
      </c>
    </row>
    <row r="326" spans="1:29" ht="24.9" customHeight="1">
      <c r="A326" s="187"/>
      <c r="B326" s="189"/>
      <c r="C326" s="59">
        <v>19</v>
      </c>
      <c r="D326" s="63" t="s">
        <v>772</v>
      </c>
      <c r="E326" s="63">
        <v>20917131.092999998</v>
      </c>
      <c r="F326" s="63">
        <v>0</v>
      </c>
      <c r="G326" s="63">
        <v>95935800.011700004</v>
      </c>
      <c r="H326" s="63">
        <v>45020727.524099998</v>
      </c>
      <c r="I326" s="63">
        <v>5958850.2851999998</v>
      </c>
      <c r="J326" s="63">
        <v>4856209.7588</v>
      </c>
      <c r="K326" s="63">
        <f t="shared" si="88"/>
        <v>2428104.8794</v>
      </c>
      <c r="L326" s="63">
        <f t="shared" si="89"/>
        <v>2428104.8794</v>
      </c>
      <c r="M326" s="78">
        <v>171156803.94769999</v>
      </c>
      <c r="N326" s="68">
        <f t="shared" si="74"/>
        <v>341417417.74110001</v>
      </c>
      <c r="O326" s="67"/>
      <c r="P326" s="189"/>
      <c r="Q326" s="71">
        <v>20</v>
      </c>
      <c r="R326" s="189"/>
      <c r="S326" s="63" t="s">
        <v>773</v>
      </c>
      <c r="T326" s="63">
        <v>19632850.779300001</v>
      </c>
      <c r="U326" s="63">
        <v>0</v>
      </c>
      <c r="V326" s="63">
        <v>90045486.527199998</v>
      </c>
      <c r="W326" s="63">
        <v>42256522.7289</v>
      </c>
      <c r="X326" s="63">
        <v>7367763.6490000002</v>
      </c>
      <c r="Y326" s="63">
        <v>4558045.8010999998</v>
      </c>
      <c r="Z326" s="63">
        <f t="shared" si="82"/>
        <v>2279022.9005499999</v>
      </c>
      <c r="AA326" s="63">
        <f t="shared" si="76"/>
        <v>2279022.9005499999</v>
      </c>
      <c r="AB326" s="63">
        <v>443002410.32679999</v>
      </c>
      <c r="AC326" s="68">
        <f t="shared" si="75"/>
        <v>604584056.91174996</v>
      </c>
    </row>
    <row r="327" spans="1:29" ht="24.9" customHeight="1">
      <c r="A327" s="187"/>
      <c r="B327" s="189"/>
      <c r="C327" s="59">
        <v>20</v>
      </c>
      <c r="D327" s="63" t="s">
        <v>774</v>
      </c>
      <c r="E327" s="63">
        <v>18582680.021699999</v>
      </c>
      <c r="F327" s="63">
        <v>0</v>
      </c>
      <c r="G327" s="63">
        <v>85228909.562600002</v>
      </c>
      <c r="H327" s="63">
        <v>39996200.731399998</v>
      </c>
      <c r="I327" s="63">
        <v>5570511.8772</v>
      </c>
      <c r="J327" s="63">
        <v>4314233.7094000001</v>
      </c>
      <c r="K327" s="63">
        <f t="shared" si="88"/>
        <v>2157116.8547</v>
      </c>
      <c r="L327" s="63">
        <f t="shared" si="89"/>
        <v>2157116.8547</v>
      </c>
      <c r="M327" s="78">
        <v>158189953.1965</v>
      </c>
      <c r="N327" s="68">
        <f t="shared" si="74"/>
        <v>309725372.24409997</v>
      </c>
      <c r="O327" s="67"/>
      <c r="P327" s="189"/>
      <c r="Q327" s="71">
        <v>21</v>
      </c>
      <c r="R327" s="189"/>
      <c r="S327" s="63" t="s">
        <v>775</v>
      </c>
      <c r="T327" s="63">
        <v>20277161.4421</v>
      </c>
      <c r="U327" s="63">
        <v>0</v>
      </c>
      <c r="V327" s="63">
        <v>93000598.230299994</v>
      </c>
      <c r="W327" s="63">
        <v>43643296.788000003</v>
      </c>
      <c r="X327" s="63">
        <v>7028464.8835000005</v>
      </c>
      <c r="Y327" s="63">
        <v>4707631.6937999995</v>
      </c>
      <c r="Z327" s="63">
        <f t="shared" si="82"/>
        <v>2353815.8468999998</v>
      </c>
      <c r="AA327" s="63">
        <f t="shared" si="76"/>
        <v>2353815.8468999998</v>
      </c>
      <c r="AB327" s="63">
        <v>431673022.44999999</v>
      </c>
      <c r="AC327" s="68">
        <f t="shared" si="75"/>
        <v>597976359.6408</v>
      </c>
    </row>
    <row r="328" spans="1:29" ht="24.9" customHeight="1">
      <c r="A328" s="187"/>
      <c r="B328" s="189"/>
      <c r="C328" s="59">
        <v>21</v>
      </c>
      <c r="D328" s="63" t="s">
        <v>776</v>
      </c>
      <c r="E328" s="63">
        <v>20438394.542399999</v>
      </c>
      <c r="F328" s="63">
        <v>0</v>
      </c>
      <c r="G328" s="63">
        <v>93740089.052599996</v>
      </c>
      <c r="H328" s="63">
        <v>43990324.850699998</v>
      </c>
      <c r="I328" s="63">
        <v>6082214.5324999997</v>
      </c>
      <c r="J328" s="63">
        <v>4745064.2533999998</v>
      </c>
      <c r="K328" s="63">
        <f t="shared" si="88"/>
        <v>2372532.1266999999</v>
      </c>
      <c r="L328" s="63">
        <f t="shared" si="89"/>
        <v>2372532.1266999999</v>
      </c>
      <c r="M328" s="78">
        <v>175276009.64250001</v>
      </c>
      <c r="N328" s="68">
        <f t="shared" ref="N328:N391" si="90">E328+F328+G328+H328+I328+L328+M328</f>
        <v>341899564.74739999</v>
      </c>
      <c r="O328" s="67"/>
      <c r="P328" s="189"/>
      <c r="Q328" s="71">
        <v>22</v>
      </c>
      <c r="R328" s="189"/>
      <c r="S328" s="63" t="s">
        <v>777</v>
      </c>
      <c r="T328" s="63">
        <v>37657321.606799997</v>
      </c>
      <c r="U328" s="63">
        <v>0</v>
      </c>
      <c r="V328" s="63">
        <v>172714186.21329999</v>
      </c>
      <c r="W328" s="63">
        <v>81051268.828700006</v>
      </c>
      <c r="X328" s="63">
        <v>11953947.253900001</v>
      </c>
      <c r="Y328" s="63">
        <v>8742683.2994999997</v>
      </c>
      <c r="Z328" s="63">
        <f t="shared" si="82"/>
        <v>4371341.6497499999</v>
      </c>
      <c r="AA328" s="63">
        <f t="shared" si="76"/>
        <v>4371341.6497499999</v>
      </c>
      <c r="AB328" s="63">
        <v>596137812.57200003</v>
      </c>
      <c r="AC328" s="68">
        <f t="shared" ref="AC328:AC391" si="91">T328+U328+V328+W328+X328+AA328+AB328</f>
        <v>903885878.12444997</v>
      </c>
    </row>
    <row r="329" spans="1:29" ht="24.9" customHeight="1">
      <c r="A329" s="187"/>
      <c r="B329" s="189"/>
      <c r="C329" s="59">
        <v>22</v>
      </c>
      <c r="D329" s="63" t="s">
        <v>778</v>
      </c>
      <c r="E329" s="63">
        <v>19882125.043099999</v>
      </c>
      <c r="F329" s="63">
        <v>0</v>
      </c>
      <c r="G329" s="63">
        <v>91188775.528400004</v>
      </c>
      <c r="H329" s="63">
        <v>42793045.097000003</v>
      </c>
      <c r="I329" s="63">
        <v>5814839.0066</v>
      </c>
      <c r="J329" s="63">
        <v>4615918.3700999999</v>
      </c>
      <c r="K329" s="63">
        <f t="shared" si="88"/>
        <v>2307959.18505</v>
      </c>
      <c r="L329" s="63">
        <f t="shared" si="89"/>
        <v>2307959.18505</v>
      </c>
      <c r="M329" s="78">
        <v>166348181.57449999</v>
      </c>
      <c r="N329" s="68">
        <f t="shared" si="90"/>
        <v>328334925.43465</v>
      </c>
      <c r="O329" s="67"/>
      <c r="P329" s="190"/>
      <c r="Q329" s="71">
        <v>23</v>
      </c>
      <c r="R329" s="190"/>
      <c r="S329" s="63" t="s">
        <v>779</v>
      </c>
      <c r="T329" s="63">
        <v>22288848.208000001</v>
      </c>
      <c r="U329" s="63">
        <v>0</v>
      </c>
      <c r="V329" s="63">
        <v>102227139.7858</v>
      </c>
      <c r="W329" s="63">
        <v>47973125.833099999</v>
      </c>
      <c r="X329" s="63">
        <v>6970902.7490999997</v>
      </c>
      <c r="Y329" s="63">
        <v>5174673.4148000004</v>
      </c>
      <c r="Z329" s="63">
        <f t="shared" si="82"/>
        <v>2587336.7074000002</v>
      </c>
      <c r="AA329" s="63">
        <f t="shared" si="76"/>
        <v>2587336.7074000002</v>
      </c>
      <c r="AB329" s="63">
        <v>429750988.49510002</v>
      </c>
      <c r="AC329" s="68">
        <f t="shared" si="91"/>
        <v>611798341.77849996</v>
      </c>
    </row>
    <row r="330" spans="1:29" ht="24.9" customHeight="1">
      <c r="A330" s="187"/>
      <c r="B330" s="189"/>
      <c r="C330" s="59">
        <v>23</v>
      </c>
      <c r="D330" s="63" t="s">
        <v>780</v>
      </c>
      <c r="E330" s="63">
        <v>19231145.641199999</v>
      </c>
      <c r="F330" s="63">
        <v>0</v>
      </c>
      <c r="G330" s="63">
        <v>88203077.851500005</v>
      </c>
      <c r="H330" s="63">
        <v>41391917.660099998</v>
      </c>
      <c r="I330" s="63">
        <v>5718537.2024999997</v>
      </c>
      <c r="J330" s="63">
        <v>4464784.2345000003</v>
      </c>
      <c r="K330" s="63">
        <f t="shared" si="88"/>
        <v>2232392.1172500001</v>
      </c>
      <c r="L330" s="63">
        <f t="shared" si="89"/>
        <v>2232392.1172500001</v>
      </c>
      <c r="M330" s="78">
        <v>163132606.9763</v>
      </c>
      <c r="N330" s="68">
        <f t="shared" si="90"/>
        <v>319909677.44884998</v>
      </c>
      <c r="O330" s="67"/>
      <c r="P330" s="59"/>
      <c r="Q330" s="181" t="s">
        <v>781</v>
      </c>
      <c r="R330" s="182"/>
      <c r="S330" s="64"/>
      <c r="T330" s="64">
        <f t="shared" ref="T330:Y330" si="92">SUM(T307:T329)</f>
        <v>557513914.31309998</v>
      </c>
      <c r="U330" s="64">
        <f t="shared" si="92"/>
        <v>0</v>
      </c>
      <c r="V330" s="64">
        <f t="shared" si="92"/>
        <v>2557020996.2996998</v>
      </c>
      <c r="W330" s="64">
        <f t="shared" si="92"/>
        <v>1199958154.6587</v>
      </c>
      <c r="X330" s="64">
        <f t="shared" si="92"/>
        <v>189477556.00420001</v>
      </c>
      <c r="Y330" s="64">
        <f t="shared" si="92"/>
        <v>129434791.958</v>
      </c>
      <c r="Z330" s="64">
        <f t="shared" ref="Z330:AC330" si="93">SUM(Z307:Z329)</f>
        <v>64717395.979000002</v>
      </c>
      <c r="AA330" s="64">
        <f t="shared" si="76"/>
        <v>64717395.979000002</v>
      </c>
      <c r="AB330" s="64">
        <f t="shared" si="93"/>
        <v>10857501506.9144</v>
      </c>
      <c r="AC330" s="64">
        <f t="shared" si="93"/>
        <v>15426189524.1691</v>
      </c>
    </row>
    <row r="331" spans="1:29" ht="24.9" customHeight="1">
      <c r="A331" s="187"/>
      <c r="B331" s="189"/>
      <c r="C331" s="59">
        <v>24</v>
      </c>
      <c r="D331" s="63" t="s">
        <v>782</v>
      </c>
      <c r="E331" s="63">
        <v>19894366.9604</v>
      </c>
      <c r="F331" s="63">
        <v>0</v>
      </c>
      <c r="G331" s="63">
        <v>91244922.7183</v>
      </c>
      <c r="H331" s="63">
        <v>42819393.8358</v>
      </c>
      <c r="I331" s="63">
        <v>5785281.0270999996</v>
      </c>
      <c r="J331" s="63">
        <v>4618760.5054000001</v>
      </c>
      <c r="K331" s="63">
        <f t="shared" si="88"/>
        <v>2309380.2527000001</v>
      </c>
      <c r="L331" s="63">
        <f t="shared" si="89"/>
        <v>2309380.2527000001</v>
      </c>
      <c r="M331" s="78">
        <v>165361223.0345</v>
      </c>
      <c r="N331" s="68">
        <f t="shared" si="90"/>
        <v>327414567.82880002</v>
      </c>
      <c r="O331" s="67"/>
      <c r="P331" s="188">
        <v>33</v>
      </c>
      <c r="Q331" s="71">
        <v>1</v>
      </c>
      <c r="R331" s="197" t="s">
        <v>120</v>
      </c>
      <c r="S331" s="63" t="s">
        <v>783</v>
      </c>
      <c r="T331" s="63">
        <v>20882712.4331</v>
      </c>
      <c r="U331" s="63">
        <v>0</v>
      </c>
      <c r="V331" s="63">
        <v>95777939.850899994</v>
      </c>
      <c r="W331" s="63">
        <v>44946646.948399998</v>
      </c>
      <c r="X331" s="63">
        <v>5251582.3304000003</v>
      </c>
      <c r="Y331" s="63">
        <v>4848218.977</v>
      </c>
      <c r="Z331" s="63">
        <v>0</v>
      </c>
      <c r="AA331" s="63">
        <f t="shared" si="76"/>
        <v>4848218.977</v>
      </c>
      <c r="AB331" s="63">
        <v>166279144.3346</v>
      </c>
      <c r="AC331" s="68">
        <f t="shared" si="91"/>
        <v>337986244.87440002</v>
      </c>
    </row>
    <row r="332" spans="1:29" ht="24.9" customHeight="1">
      <c r="A332" s="187"/>
      <c r="B332" s="189"/>
      <c r="C332" s="59">
        <v>25</v>
      </c>
      <c r="D332" s="63" t="s">
        <v>784</v>
      </c>
      <c r="E332" s="63">
        <v>20076557.131099999</v>
      </c>
      <c r="F332" s="63">
        <v>0</v>
      </c>
      <c r="G332" s="63">
        <v>92080532.520400003</v>
      </c>
      <c r="H332" s="63">
        <v>43211528.588500001</v>
      </c>
      <c r="I332" s="63">
        <v>5899710.7834999999</v>
      </c>
      <c r="J332" s="63">
        <v>4661058.5471999999</v>
      </c>
      <c r="K332" s="63">
        <f t="shared" si="88"/>
        <v>2330529.2736</v>
      </c>
      <c r="L332" s="63">
        <f t="shared" si="89"/>
        <v>2330529.2736</v>
      </c>
      <c r="M332" s="78">
        <v>169182100.75960001</v>
      </c>
      <c r="N332" s="68">
        <f t="shared" si="90"/>
        <v>332780959.05669999</v>
      </c>
      <c r="O332" s="67"/>
      <c r="P332" s="189"/>
      <c r="Q332" s="71">
        <v>2</v>
      </c>
      <c r="R332" s="198"/>
      <c r="S332" s="63" t="s">
        <v>785</v>
      </c>
      <c r="T332" s="63">
        <v>23771524.063099999</v>
      </c>
      <c r="U332" s="63">
        <v>0</v>
      </c>
      <c r="V332" s="63">
        <v>109027388.52429999</v>
      </c>
      <c r="W332" s="63">
        <v>51164344.809900001</v>
      </c>
      <c r="X332" s="63">
        <v>6080041.5247</v>
      </c>
      <c r="Y332" s="63">
        <v>5518897.7219000002</v>
      </c>
      <c r="Z332" s="63">
        <v>0</v>
      </c>
      <c r="AA332" s="63">
        <f t="shared" si="76"/>
        <v>5518897.7219000002</v>
      </c>
      <c r="AB332" s="63">
        <v>193941890.28850001</v>
      </c>
      <c r="AC332" s="68">
        <f t="shared" si="91"/>
        <v>389504086.93239999</v>
      </c>
    </row>
    <row r="333" spans="1:29" ht="24.9" customHeight="1">
      <c r="A333" s="187"/>
      <c r="B333" s="189"/>
      <c r="C333" s="59">
        <v>26</v>
      </c>
      <c r="D333" s="63" t="s">
        <v>786</v>
      </c>
      <c r="E333" s="63">
        <v>21358044.105</v>
      </c>
      <c r="F333" s="63">
        <v>0</v>
      </c>
      <c r="G333" s="63">
        <v>97958034.435699999</v>
      </c>
      <c r="H333" s="63">
        <v>45969721.173799999</v>
      </c>
      <c r="I333" s="63">
        <v>6466880.2644999996</v>
      </c>
      <c r="J333" s="63">
        <v>4958573.9914999995</v>
      </c>
      <c r="K333" s="63">
        <f t="shared" si="88"/>
        <v>2479286.9957499998</v>
      </c>
      <c r="L333" s="63">
        <f t="shared" si="89"/>
        <v>2479286.9957499998</v>
      </c>
      <c r="M333" s="78">
        <v>188120227.55239999</v>
      </c>
      <c r="N333" s="68">
        <f t="shared" si="90"/>
        <v>362352194.52714998</v>
      </c>
      <c r="O333" s="67"/>
      <c r="P333" s="189"/>
      <c r="Q333" s="71">
        <v>3</v>
      </c>
      <c r="R333" s="198"/>
      <c r="S333" s="63" t="s">
        <v>787</v>
      </c>
      <c r="T333" s="63">
        <v>25617768.7073</v>
      </c>
      <c r="U333" s="63">
        <v>0</v>
      </c>
      <c r="V333" s="63">
        <v>117495134.7062</v>
      </c>
      <c r="W333" s="63">
        <v>55138086.557599999</v>
      </c>
      <c r="X333" s="63">
        <v>6305346.0754000004</v>
      </c>
      <c r="Y333" s="63">
        <v>5947529.6990999999</v>
      </c>
      <c r="Z333" s="63">
        <v>0</v>
      </c>
      <c r="AA333" s="63">
        <f t="shared" si="76"/>
        <v>5947529.6990999999</v>
      </c>
      <c r="AB333" s="63">
        <v>201464943.43720001</v>
      </c>
      <c r="AC333" s="68">
        <f t="shared" si="91"/>
        <v>411968809.18279999</v>
      </c>
    </row>
    <row r="334" spans="1:29" ht="24.9" customHeight="1">
      <c r="A334" s="187"/>
      <c r="B334" s="190"/>
      <c r="C334" s="59">
        <v>27</v>
      </c>
      <c r="D334" s="63" t="s">
        <v>788</v>
      </c>
      <c r="E334" s="63">
        <v>19106578.385299999</v>
      </c>
      <c r="F334" s="63">
        <v>0</v>
      </c>
      <c r="G334" s="63">
        <v>87631753.835199997</v>
      </c>
      <c r="H334" s="63">
        <v>41123806.8728</v>
      </c>
      <c r="I334" s="63">
        <v>5570723.7624000004</v>
      </c>
      <c r="J334" s="63">
        <v>4435864.1728999997</v>
      </c>
      <c r="K334" s="63">
        <f t="shared" si="88"/>
        <v>2217932.0864499998</v>
      </c>
      <c r="L334" s="63">
        <f t="shared" si="89"/>
        <v>2217932.0864499998</v>
      </c>
      <c r="M334" s="78">
        <v>158197028.1681</v>
      </c>
      <c r="N334" s="68">
        <f t="shared" si="90"/>
        <v>313847823.11025</v>
      </c>
      <c r="O334" s="67"/>
      <c r="P334" s="189"/>
      <c r="Q334" s="71">
        <v>4</v>
      </c>
      <c r="R334" s="198"/>
      <c r="S334" s="63" t="s">
        <v>789</v>
      </c>
      <c r="T334" s="63">
        <v>27814807.848200001</v>
      </c>
      <c r="U334" s="63">
        <v>0</v>
      </c>
      <c r="V334" s="63">
        <v>127571789.4208</v>
      </c>
      <c r="W334" s="63">
        <v>59866856.487099998</v>
      </c>
      <c r="X334" s="63">
        <v>6937717.3278999999</v>
      </c>
      <c r="Y334" s="63">
        <v>6457603.6125999996</v>
      </c>
      <c r="Z334" s="63">
        <v>0</v>
      </c>
      <c r="AA334" s="63">
        <f t="shared" si="76"/>
        <v>6457603.6125999996</v>
      </c>
      <c r="AB334" s="63">
        <v>222580196.21700001</v>
      </c>
      <c r="AC334" s="68">
        <f t="shared" si="91"/>
        <v>451228970.91360003</v>
      </c>
    </row>
    <row r="335" spans="1:29" ht="24.9" customHeight="1">
      <c r="A335" s="59"/>
      <c r="B335" s="180" t="s">
        <v>790</v>
      </c>
      <c r="C335" s="181"/>
      <c r="D335" s="64"/>
      <c r="E335" s="64">
        <f>SUM(E308:E334)</f>
        <v>564636804.10249996</v>
      </c>
      <c r="F335" s="64">
        <f t="shared" ref="F335:O335" si="94">SUM(F308:F334)</f>
        <v>0</v>
      </c>
      <c r="G335" s="64">
        <f t="shared" si="94"/>
        <v>2589689918.599</v>
      </c>
      <c r="H335" s="64">
        <f t="shared" si="94"/>
        <v>1215289018.1019001</v>
      </c>
      <c r="I335" s="64">
        <f t="shared" si="94"/>
        <v>165179632.14030001</v>
      </c>
      <c r="J335" s="64">
        <f t="shared" si="94"/>
        <v>131088472.22390001</v>
      </c>
      <c r="K335" s="64">
        <f t="shared" si="94"/>
        <v>65544236.111950003</v>
      </c>
      <c r="L335" s="64">
        <f t="shared" si="94"/>
        <v>65544236.111950003</v>
      </c>
      <c r="M335" s="64">
        <f t="shared" si="94"/>
        <v>4764501881.7559004</v>
      </c>
      <c r="N335" s="64">
        <f t="shared" si="94"/>
        <v>9364841490.8115501</v>
      </c>
      <c r="O335" s="64">
        <f t="shared" si="94"/>
        <v>0</v>
      </c>
      <c r="P335" s="189"/>
      <c r="Q335" s="71">
        <v>5</v>
      </c>
      <c r="R335" s="198"/>
      <c r="S335" s="63" t="s">
        <v>791</v>
      </c>
      <c r="T335" s="63">
        <v>26165526.460200001</v>
      </c>
      <c r="U335" s="63">
        <v>0</v>
      </c>
      <c r="V335" s="63">
        <v>120007409.3583</v>
      </c>
      <c r="W335" s="63">
        <v>56317046.159299999</v>
      </c>
      <c r="X335" s="63">
        <v>6161146.4544000002</v>
      </c>
      <c r="Y335" s="63">
        <v>6074699.4593000002</v>
      </c>
      <c r="Z335" s="63">
        <v>0</v>
      </c>
      <c r="AA335" s="63">
        <f t="shared" si="76"/>
        <v>6074699.4593000002</v>
      </c>
      <c r="AB335" s="63">
        <v>196650032.20039999</v>
      </c>
      <c r="AC335" s="68">
        <f t="shared" si="91"/>
        <v>411375860.09189999</v>
      </c>
    </row>
    <row r="336" spans="1:29" ht="24.9" customHeight="1">
      <c r="A336" s="187">
        <v>17</v>
      </c>
      <c r="B336" s="188" t="s">
        <v>792</v>
      </c>
      <c r="C336" s="59">
        <v>1</v>
      </c>
      <c r="D336" s="63" t="s">
        <v>793</v>
      </c>
      <c r="E336" s="63">
        <v>19952582.841699999</v>
      </c>
      <c r="F336" s="63">
        <v>0</v>
      </c>
      <c r="G336" s="63">
        <v>91511928.127599999</v>
      </c>
      <c r="H336" s="63">
        <v>42944694.065499999</v>
      </c>
      <c r="I336" s="63">
        <v>5308406.1551000001</v>
      </c>
      <c r="J336" s="63">
        <v>4632276.1511000004</v>
      </c>
      <c r="K336" s="63">
        <v>0</v>
      </c>
      <c r="L336" s="63">
        <f t="shared" ref="L336:L362" si="95">J336-K336</f>
        <v>4632276.1511000004</v>
      </c>
      <c r="M336" s="78">
        <v>173466479.34079999</v>
      </c>
      <c r="N336" s="68">
        <f t="shared" si="90"/>
        <v>337816366.68180001</v>
      </c>
      <c r="O336" s="67"/>
      <c r="P336" s="189"/>
      <c r="Q336" s="71">
        <v>6</v>
      </c>
      <c r="R336" s="198"/>
      <c r="S336" s="63" t="s">
        <v>794</v>
      </c>
      <c r="T336" s="63">
        <v>23708928.669500001</v>
      </c>
      <c r="U336" s="63">
        <v>0</v>
      </c>
      <c r="V336" s="63">
        <v>108740296.612</v>
      </c>
      <c r="W336" s="63">
        <v>51029618.3913</v>
      </c>
      <c r="X336" s="63">
        <v>5139954.1666000001</v>
      </c>
      <c r="Y336" s="63">
        <v>5504365.3102000002</v>
      </c>
      <c r="Z336" s="63">
        <v>0</v>
      </c>
      <c r="AA336" s="63">
        <f t="shared" ref="AA336:AA399" si="96">Y336-Z336</f>
        <v>5504365.3102000002</v>
      </c>
      <c r="AB336" s="63">
        <v>162551813.45629999</v>
      </c>
      <c r="AC336" s="68">
        <f t="shared" si="91"/>
        <v>356674976.60589999</v>
      </c>
    </row>
    <row r="337" spans="1:29" ht="24.9" customHeight="1">
      <c r="A337" s="187"/>
      <c r="B337" s="189"/>
      <c r="C337" s="59">
        <v>2</v>
      </c>
      <c r="D337" s="63" t="s">
        <v>795</v>
      </c>
      <c r="E337" s="63">
        <v>23598143.873399999</v>
      </c>
      <c r="F337" s="63">
        <v>0</v>
      </c>
      <c r="G337" s="63">
        <v>108232185.4377</v>
      </c>
      <c r="H337" s="63">
        <v>50791172.110200003</v>
      </c>
      <c r="I337" s="63">
        <v>6204209.5152000003</v>
      </c>
      <c r="J337" s="63">
        <v>5478645.0426000003</v>
      </c>
      <c r="K337" s="63">
        <v>0</v>
      </c>
      <c r="L337" s="63">
        <f t="shared" si="95"/>
        <v>5478645.0426000003</v>
      </c>
      <c r="M337" s="78">
        <v>203377887.1058</v>
      </c>
      <c r="N337" s="68">
        <f t="shared" si="90"/>
        <v>397682243.08490002</v>
      </c>
      <c r="O337" s="67"/>
      <c r="P337" s="189"/>
      <c r="Q337" s="71">
        <v>7</v>
      </c>
      <c r="R337" s="198"/>
      <c r="S337" s="63" t="s">
        <v>796</v>
      </c>
      <c r="T337" s="63">
        <v>27078979.648499999</v>
      </c>
      <c r="U337" s="63">
        <v>0</v>
      </c>
      <c r="V337" s="63">
        <v>124196935.25489999</v>
      </c>
      <c r="W337" s="63">
        <v>58283105.793200001</v>
      </c>
      <c r="X337" s="63">
        <v>6738674.7653000001</v>
      </c>
      <c r="Y337" s="63">
        <v>6286770.6209000004</v>
      </c>
      <c r="Z337" s="63">
        <v>0</v>
      </c>
      <c r="AA337" s="63">
        <f t="shared" si="96"/>
        <v>6286770.6209000004</v>
      </c>
      <c r="AB337" s="63">
        <v>215934046.49430001</v>
      </c>
      <c r="AC337" s="68">
        <f t="shared" si="91"/>
        <v>438518512.57709998</v>
      </c>
    </row>
    <row r="338" spans="1:29" ht="24.9" customHeight="1">
      <c r="A338" s="187"/>
      <c r="B338" s="189"/>
      <c r="C338" s="59">
        <v>3</v>
      </c>
      <c r="D338" s="63" t="s">
        <v>797</v>
      </c>
      <c r="E338" s="63">
        <v>29285940.116999999</v>
      </c>
      <c r="F338" s="63">
        <v>0</v>
      </c>
      <c r="G338" s="63">
        <v>134319093.8434</v>
      </c>
      <c r="H338" s="63">
        <v>63033229.7689</v>
      </c>
      <c r="I338" s="63">
        <v>7443408.0872999998</v>
      </c>
      <c r="J338" s="63">
        <v>6799147.9118999997</v>
      </c>
      <c r="K338" s="63">
        <v>0</v>
      </c>
      <c r="L338" s="63">
        <f t="shared" si="95"/>
        <v>6799147.9118999997</v>
      </c>
      <c r="M338" s="78">
        <v>244755465.53200001</v>
      </c>
      <c r="N338" s="68">
        <f t="shared" si="90"/>
        <v>485636285.26050001</v>
      </c>
      <c r="O338" s="67"/>
      <c r="P338" s="189"/>
      <c r="Q338" s="71">
        <v>8</v>
      </c>
      <c r="R338" s="198"/>
      <c r="S338" s="63" t="s">
        <v>798</v>
      </c>
      <c r="T338" s="63">
        <v>23106783.655200001</v>
      </c>
      <c r="U338" s="63">
        <v>0</v>
      </c>
      <c r="V338" s="63">
        <v>105978576.4023</v>
      </c>
      <c r="W338" s="63">
        <v>49733599.042400002</v>
      </c>
      <c r="X338" s="63">
        <v>5786733.6097999997</v>
      </c>
      <c r="Y338" s="63">
        <v>5364568.7730999999</v>
      </c>
      <c r="Z338" s="63">
        <v>0</v>
      </c>
      <c r="AA338" s="63">
        <f t="shared" si="96"/>
        <v>5364568.7730999999</v>
      </c>
      <c r="AB338" s="63">
        <v>184148164.30579999</v>
      </c>
      <c r="AC338" s="68">
        <f t="shared" si="91"/>
        <v>374118425.78860003</v>
      </c>
    </row>
    <row r="339" spans="1:29" ht="24.9" customHeight="1">
      <c r="A339" s="187"/>
      <c r="B339" s="189"/>
      <c r="C339" s="59">
        <v>4</v>
      </c>
      <c r="D339" s="63" t="s">
        <v>799</v>
      </c>
      <c r="E339" s="63">
        <v>22151390.221000001</v>
      </c>
      <c r="F339" s="63">
        <v>0</v>
      </c>
      <c r="G339" s="63">
        <v>101596692.81479999</v>
      </c>
      <c r="H339" s="63">
        <v>47677269.840899996</v>
      </c>
      <c r="I339" s="63">
        <v>5429981.1498999996</v>
      </c>
      <c r="J339" s="63">
        <v>5142760.5861999998</v>
      </c>
      <c r="K339" s="63">
        <v>0</v>
      </c>
      <c r="L339" s="63">
        <f t="shared" si="95"/>
        <v>5142760.5861999998</v>
      </c>
      <c r="M339" s="78">
        <v>177525940.83090001</v>
      </c>
      <c r="N339" s="68">
        <f t="shared" si="90"/>
        <v>359524035.44370002</v>
      </c>
      <c r="O339" s="67"/>
      <c r="P339" s="189"/>
      <c r="Q339" s="71">
        <v>9</v>
      </c>
      <c r="R339" s="198"/>
      <c r="S339" s="63" t="s">
        <v>800</v>
      </c>
      <c r="T339" s="63">
        <v>26155157.984900001</v>
      </c>
      <c r="U339" s="63">
        <v>0</v>
      </c>
      <c r="V339" s="63">
        <v>119959854.6547</v>
      </c>
      <c r="W339" s="63">
        <v>56294729.700199999</v>
      </c>
      <c r="X339" s="63">
        <v>5735104.2597000003</v>
      </c>
      <c r="Y339" s="63">
        <v>6072292.2701000003</v>
      </c>
      <c r="Z339" s="63">
        <v>0</v>
      </c>
      <c r="AA339" s="63">
        <f t="shared" si="96"/>
        <v>6072292.2701000003</v>
      </c>
      <c r="AB339" s="63">
        <v>182424229.55599999</v>
      </c>
      <c r="AC339" s="68">
        <f t="shared" si="91"/>
        <v>396641368.42559999</v>
      </c>
    </row>
    <row r="340" spans="1:29" ht="24.9" customHeight="1">
      <c r="A340" s="187"/>
      <c r="B340" s="189"/>
      <c r="C340" s="59">
        <v>5</v>
      </c>
      <c r="D340" s="63" t="s">
        <v>801</v>
      </c>
      <c r="E340" s="63">
        <v>19007825.157000002</v>
      </c>
      <c r="F340" s="63">
        <v>0</v>
      </c>
      <c r="G340" s="63">
        <v>87178825.088799998</v>
      </c>
      <c r="H340" s="63">
        <v>40911256.587399997</v>
      </c>
      <c r="I340" s="63">
        <v>4700919.6371999998</v>
      </c>
      <c r="J340" s="63">
        <v>4412937.2050000001</v>
      </c>
      <c r="K340" s="63">
        <v>0</v>
      </c>
      <c r="L340" s="63">
        <f t="shared" si="95"/>
        <v>4412937.2050000001</v>
      </c>
      <c r="M340" s="78">
        <v>153182142.67160001</v>
      </c>
      <c r="N340" s="68">
        <f t="shared" si="90"/>
        <v>309393906.347</v>
      </c>
      <c r="O340" s="67"/>
      <c r="P340" s="189"/>
      <c r="Q340" s="71">
        <v>10</v>
      </c>
      <c r="R340" s="198"/>
      <c r="S340" s="63" t="s">
        <v>802</v>
      </c>
      <c r="T340" s="63">
        <v>23614466.306299999</v>
      </c>
      <c r="U340" s="63">
        <v>0</v>
      </c>
      <c r="V340" s="63">
        <v>108307047.79090001</v>
      </c>
      <c r="W340" s="63">
        <v>50826303.495999999</v>
      </c>
      <c r="X340" s="63">
        <v>5482666.6374000004</v>
      </c>
      <c r="Y340" s="63">
        <v>5482434.5278000003</v>
      </c>
      <c r="Z340" s="63">
        <v>0</v>
      </c>
      <c r="AA340" s="63">
        <f t="shared" si="96"/>
        <v>5482434.5278000003</v>
      </c>
      <c r="AB340" s="63">
        <v>173995186.98679999</v>
      </c>
      <c r="AC340" s="68">
        <f t="shared" si="91"/>
        <v>367708105.74519998</v>
      </c>
    </row>
    <row r="341" spans="1:29" ht="24.9" customHeight="1">
      <c r="A341" s="187"/>
      <c r="B341" s="189"/>
      <c r="C341" s="59">
        <v>6</v>
      </c>
      <c r="D341" s="63" t="s">
        <v>803</v>
      </c>
      <c r="E341" s="63">
        <v>18646171.714400001</v>
      </c>
      <c r="F341" s="63">
        <v>0</v>
      </c>
      <c r="G341" s="63">
        <v>85520112.323899999</v>
      </c>
      <c r="H341" s="63">
        <v>40132856.288199998</v>
      </c>
      <c r="I341" s="63">
        <v>4900762.6549000004</v>
      </c>
      <c r="J341" s="63">
        <v>4328974.2096999995</v>
      </c>
      <c r="K341" s="63">
        <v>0</v>
      </c>
      <c r="L341" s="63">
        <f t="shared" si="95"/>
        <v>4328974.2096999995</v>
      </c>
      <c r="M341" s="78">
        <v>159855020.06490001</v>
      </c>
      <c r="N341" s="68">
        <f t="shared" si="90"/>
        <v>313383897.25599998</v>
      </c>
      <c r="O341" s="67"/>
      <c r="P341" s="189"/>
      <c r="Q341" s="71">
        <v>11</v>
      </c>
      <c r="R341" s="198"/>
      <c r="S341" s="63" t="s">
        <v>804</v>
      </c>
      <c r="T341" s="63">
        <v>21897862.6921</v>
      </c>
      <c r="U341" s="63">
        <v>0</v>
      </c>
      <c r="V341" s="63">
        <v>100433896.33930001</v>
      </c>
      <c r="W341" s="63">
        <v>47131593.010399997</v>
      </c>
      <c r="X341" s="63">
        <v>5591446.1229999997</v>
      </c>
      <c r="Y341" s="63">
        <v>5083900.5613000002</v>
      </c>
      <c r="Z341" s="63">
        <v>0</v>
      </c>
      <c r="AA341" s="63">
        <f t="shared" si="96"/>
        <v>5083900.5613000002</v>
      </c>
      <c r="AB341" s="63">
        <v>177627398.80219999</v>
      </c>
      <c r="AC341" s="68">
        <f t="shared" si="91"/>
        <v>357766097.52829999</v>
      </c>
    </row>
    <row r="342" spans="1:29" ht="24.9" customHeight="1">
      <c r="A342" s="187"/>
      <c r="B342" s="189"/>
      <c r="C342" s="59">
        <v>7</v>
      </c>
      <c r="D342" s="63" t="s">
        <v>805</v>
      </c>
      <c r="E342" s="63">
        <v>26174106.007199999</v>
      </c>
      <c r="F342" s="63">
        <v>0</v>
      </c>
      <c r="G342" s="63">
        <v>120046759.1956</v>
      </c>
      <c r="H342" s="63">
        <v>56335512.240900002</v>
      </c>
      <c r="I342" s="63">
        <v>6652017.0241</v>
      </c>
      <c r="J342" s="63">
        <v>6076691.3233000003</v>
      </c>
      <c r="K342" s="63">
        <v>0</v>
      </c>
      <c r="L342" s="63">
        <f t="shared" si="95"/>
        <v>6076691.3233000003</v>
      </c>
      <c r="M342" s="78">
        <v>218330446.55649999</v>
      </c>
      <c r="N342" s="68">
        <f t="shared" si="90"/>
        <v>433615532.34759998</v>
      </c>
      <c r="O342" s="67"/>
      <c r="P342" s="189"/>
      <c r="Q342" s="71">
        <v>12</v>
      </c>
      <c r="R342" s="198"/>
      <c r="S342" s="63" t="s">
        <v>806</v>
      </c>
      <c r="T342" s="63">
        <v>26072069.8312</v>
      </c>
      <c r="U342" s="63">
        <v>0</v>
      </c>
      <c r="V342" s="63">
        <v>119578773.3074</v>
      </c>
      <c r="W342" s="63">
        <v>56115895.943700001</v>
      </c>
      <c r="X342" s="63">
        <v>5771148.2792999996</v>
      </c>
      <c r="Y342" s="63">
        <v>6053002.1723999996</v>
      </c>
      <c r="Z342" s="63">
        <v>0</v>
      </c>
      <c r="AA342" s="63">
        <f t="shared" si="96"/>
        <v>6053002.1723999996</v>
      </c>
      <c r="AB342" s="63">
        <v>183627760.8382</v>
      </c>
      <c r="AC342" s="68">
        <f t="shared" si="91"/>
        <v>397218650.37220001</v>
      </c>
    </row>
    <row r="343" spans="1:29" ht="24.9" customHeight="1">
      <c r="A343" s="187"/>
      <c r="B343" s="189"/>
      <c r="C343" s="59">
        <v>8</v>
      </c>
      <c r="D343" s="63" t="s">
        <v>807</v>
      </c>
      <c r="E343" s="63">
        <v>21967115.8684</v>
      </c>
      <c r="F343" s="63">
        <v>0</v>
      </c>
      <c r="G343" s="63">
        <v>100751523.97400001</v>
      </c>
      <c r="H343" s="63">
        <v>47280649.225000001</v>
      </c>
      <c r="I343" s="63">
        <v>5546565.0719999997</v>
      </c>
      <c r="J343" s="63">
        <v>5099978.6720000003</v>
      </c>
      <c r="K343" s="63">
        <v>0</v>
      </c>
      <c r="L343" s="63">
        <f t="shared" si="95"/>
        <v>5099978.6720000003</v>
      </c>
      <c r="M343" s="78">
        <v>181418747.4341</v>
      </c>
      <c r="N343" s="68">
        <f t="shared" si="90"/>
        <v>362064580.24550003</v>
      </c>
      <c r="O343" s="67"/>
      <c r="P343" s="189"/>
      <c r="Q343" s="71">
        <v>13</v>
      </c>
      <c r="R343" s="198"/>
      <c r="S343" s="63" t="s">
        <v>808</v>
      </c>
      <c r="T343" s="63">
        <v>27354862.428199999</v>
      </c>
      <c r="U343" s="63">
        <v>0</v>
      </c>
      <c r="V343" s="63">
        <v>125462263.4234</v>
      </c>
      <c r="W343" s="63">
        <v>58876898.670299999</v>
      </c>
      <c r="X343" s="63">
        <v>6458998.1288000001</v>
      </c>
      <c r="Y343" s="63">
        <v>6350820.7356000002</v>
      </c>
      <c r="Z343" s="63">
        <v>0</v>
      </c>
      <c r="AA343" s="63">
        <f t="shared" si="96"/>
        <v>6350820.7356000002</v>
      </c>
      <c r="AB343" s="63">
        <v>206595477.01879999</v>
      </c>
      <c r="AC343" s="68">
        <f t="shared" si="91"/>
        <v>431099320.40509999</v>
      </c>
    </row>
    <row r="344" spans="1:29" ht="24.9" customHeight="1">
      <c r="A344" s="187"/>
      <c r="B344" s="189"/>
      <c r="C344" s="59">
        <v>9</v>
      </c>
      <c r="D344" s="63" t="s">
        <v>809</v>
      </c>
      <c r="E344" s="63">
        <v>19241735.666700002</v>
      </c>
      <c r="F344" s="63">
        <v>0</v>
      </c>
      <c r="G344" s="63">
        <v>88251648.688700005</v>
      </c>
      <c r="H344" s="63">
        <v>41414710.970100001</v>
      </c>
      <c r="I344" s="63">
        <v>5016004.6377999997</v>
      </c>
      <c r="J344" s="63">
        <v>4467242.8597999997</v>
      </c>
      <c r="K344" s="63">
        <v>0</v>
      </c>
      <c r="L344" s="63">
        <f t="shared" si="95"/>
        <v>4467242.8597999997</v>
      </c>
      <c r="M344" s="78">
        <v>163703018.51449999</v>
      </c>
      <c r="N344" s="68">
        <f t="shared" si="90"/>
        <v>322094361.33759999</v>
      </c>
      <c r="O344" s="67"/>
      <c r="P344" s="189"/>
      <c r="Q344" s="71">
        <v>14</v>
      </c>
      <c r="R344" s="198"/>
      <c r="S344" s="63" t="s">
        <v>810</v>
      </c>
      <c r="T344" s="63">
        <v>24648180.216899998</v>
      </c>
      <c r="U344" s="63">
        <v>0</v>
      </c>
      <c r="V344" s="63">
        <v>113048145.9157</v>
      </c>
      <c r="W344" s="63">
        <v>53051204.803099997</v>
      </c>
      <c r="X344" s="63">
        <v>5856467.3694000002</v>
      </c>
      <c r="Y344" s="63">
        <v>5722425.9281000001</v>
      </c>
      <c r="Z344" s="63">
        <v>0</v>
      </c>
      <c r="AA344" s="63">
        <f t="shared" si="96"/>
        <v>5722425.9281000001</v>
      </c>
      <c r="AB344" s="63">
        <v>186476616.07449999</v>
      </c>
      <c r="AC344" s="68">
        <f t="shared" si="91"/>
        <v>388803040.30769998</v>
      </c>
    </row>
    <row r="345" spans="1:29" ht="24.9" customHeight="1">
      <c r="A345" s="187"/>
      <c r="B345" s="189"/>
      <c r="C345" s="59">
        <v>10</v>
      </c>
      <c r="D345" s="63" t="s">
        <v>811</v>
      </c>
      <c r="E345" s="63">
        <v>20327846.363899998</v>
      </c>
      <c r="F345" s="63">
        <v>0</v>
      </c>
      <c r="G345" s="63">
        <v>93233063.117500007</v>
      </c>
      <c r="H345" s="63">
        <v>43752387.850400001</v>
      </c>
      <c r="I345" s="63">
        <v>5108492.5089999996</v>
      </c>
      <c r="J345" s="63">
        <v>4719398.9199000001</v>
      </c>
      <c r="K345" s="63">
        <v>0</v>
      </c>
      <c r="L345" s="63">
        <f t="shared" si="95"/>
        <v>4719398.9199000001</v>
      </c>
      <c r="M345" s="78">
        <v>166791243.62369999</v>
      </c>
      <c r="N345" s="68">
        <f t="shared" si="90"/>
        <v>333932432.38440001</v>
      </c>
      <c r="O345" s="67"/>
      <c r="P345" s="189"/>
      <c r="Q345" s="71">
        <v>15</v>
      </c>
      <c r="R345" s="198"/>
      <c r="S345" s="63" t="s">
        <v>812</v>
      </c>
      <c r="T345" s="63">
        <v>22070935.451499999</v>
      </c>
      <c r="U345" s="63">
        <v>0</v>
      </c>
      <c r="V345" s="63">
        <v>101227689.4058</v>
      </c>
      <c r="W345" s="63">
        <v>47504104.016099997</v>
      </c>
      <c r="X345" s="63">
        <v>5243942.6933000004</v>
      </c>
      <c r="Y345" s="63">
        <v>5124081.8662</v>
      </c>
      <c r="Z345" s="63">
        <v>0</v>
      </c>
      <c r="AA345" s="63">
        <f t="shared" si="96"/>
        <v>5124081.8662</v>
      </c>
      <c r="AB345" s="63">
        <v>166024052.30250001</v>
      </c>
      <c r="AC345" s="68">
        <f t="shared" si="91"/>
        <v>347194805.73540002</v>
      </c>
    </row>
    <row r="346" spans="1:29" ht="24.9" customHeight="1">
      <c r="A346" s="187"/>
      <c r="B346" s="189"/>
      <c r="C346" s="59">
        <v>11</v>
      </c>
      <c r="D346" s="63" t="s">
        <v>813</v>
      </c>
      <c r="E346" s="63">
        <v>28277213.762200002</v>
      </c>
      <c r="F346" s="63">
        <v>0</v>
      </c>
      <c r="G346" s="63">
        <v>129692600.40099999</v>
      </c>
      <c r="H346" s="63">
        <v>60862110.117700003</v>
      </c>
      <c r="I346" s="63">
        <v>6963241.0062999995</v>
      </c>
      <c r="J346" s="63">
        <v>6564957.7284000004</v>
      </c>
      <c r="K346" s="63">
        <v>0</v>
      </c>
      <c r="L346" s="63">
        <f t="shared" si="95"/>
        <v>6564957.7284000004</v>
      </c>
      <c r="M346" s="78">
        <v>228722400.69440001</v>
      </c>
      <c r="N346" s="68">
        <f t="shared" si="90"/>
        <v>461082523.70999998</v>
      </c>
      <c r="O346" s="67"/>
      <c r="P346" s="189"/>
      <c r="Q346" s="71">
        <v>16</v>
      </c>
      <c r="R346" s="198"/>
      <c r="S346" s="63" t="s">
        <v>814</v>
      </c>
      <c r="T346" s="63">
        <v>24526059.8101</v>
      </c>
      <c r="U346" s="63">
        <v>0</v>
      </c>
      <c r="V346" s="63">
        <v>112488044.2999</v>
      </c>
      <c r="W346" s="63">
        <v>52788360.461199999</v>
      </c>
      <c r="X346" s="63">
        <v>6756190.6048999997</v>
      </c>
      <c r="Y346" s="63">
        <v>5694073.9370999997</v>
      </c>
      <c r="Z346" s="63">
        <v>0</v>
      </c>
      <c r="AA346" s="63">
        <f t="shared" si="96"/>
        <v>5694073.9370999997</v>
      </c>
      <c r="AB346" s="63">
        <v>216518910.8143</v>
      </c>
      <c r="AC346" s="68">
        <f t="shared" si="91"/>
        <v>418771639.92750001</v>
      </c>
    </row>
    <row r="347" spans="1:29" ht="24.9" customHeight="1">
      <c r="A347" s="187"/>
      <c r="B347" s="189"/>
      <c r="C347" s="59">
        <v>12</v>
      </c>
      <c r="D347" s="63" t="s">
        <v>815</v>
      </c>
      <c r="E347" s="63">
        <v>20907141.045699999</v>
      </c>
      <c r="F347" s="63">
        <v>0</v>
      </c>
      <c r="G347" s="63">
        <v>95889980.956699997</v>
      </c>
      <c r="H347" s="63">
        <v>44999225.569700003</v>
      </c>
      <c r="I347" s="63">
        <v>5220309.0151000004</v>
      </c>
      <c r="J347" s="63">
        <v>4853890.4271999998</v>
      </c>
      <c r="K347" s="63">
        <v>0</v>
      </c>
      <c r="L347" s="63">
        <f t="shared" si="95"/>
        <v>4853890.4271999998</v>
      </c>
      <c r="M347" s="78">
        <v>170524863.36559999</v>
      </c>
      <c r="N347" s="68">
        <f t="shared" si="90"/>
        <v>342395410.38</v>
      </c>
      <c r="O347" s="67"/>
      <c r="P347" s="189"/>
      <c r="Q347" s="71">
        <v>17</v>
      </c>
      <c r="R347" s="198"/>
      <c r="S347" s="63" t="s">
        <v>816</v>
      </c>
      <c r="T347" s="63">
        <v>24327926.073600002</v>
      </c>
      <c r="U347" s="63">
        <v>0</v>
      </c>
      <c r="V347" s="63">
        <v>111579309.80670001</v>
      </c>
      <c r="W347" s="63">
        <v>52361909.772100002</v>
      </c>
      <c r="X347" s="63">
        <v>6309677.9497999996</v>
      </c>
      <c r="Y347" s="63">
        <v>5648074.3695999999</v>
      </c>
      <c r="Z347" s="63">
        <v>0</v>
      </c>
      <c r="AA347" s="63">
        <f t="shared" si="96"/>
        <v>5648074.3695999999</v>
      </c>
      <c r="AB347" s="63">
        <v>201609587.30129999</v>
      </c>
      <c r="AC347" s="68">
        <f t="shared" si="91"/>
        <v>401836485.27310002</v>
      </c>
    </row>
    <row r="348" spans="1:29" ht="24.9" customHeight="1">
      <c r="A348" s="187"/>
      <c r="B348" s="189"/>
      <c r="C348" s="59">
        <v>13</v>
      </c>
      <c r="D348" s="63" t="s">
        <v>817</v>
      </c>
      <c r="E348" s="63">
        <v>17649034.9604</v>
      </c>
      <c r="F348" s="63">
        <v>0</v>
      </c>
      <c r="G348" s="63">
        <v>80946774.240899995</v>
      </c>
      <c r="H348" s="63">
        <v>37986681.370300002</v>
      </c>
      <c r="I348" s="63">
        <v>4997959.0851999996</v>
      </c>
      <c r="J348" s="63">
        <v>4097474.7171</v>
      </c>
      <c r="K348" s="63">
        <v>0</v>
      </c>
      <c r="L348" s="63">
        <f t="shared" si="95"/>
        <v>4097474.7171</v>
      </c>
      <c r="M348" s="78">
        <v>163100466.76550001</v>
      </c>
      <c r="N348" s="68">
        <f t="shared" si="90"/>
        <v>308778391.13940001</v>
      </c>
      <c r="O348" s="67"/>
      <c r="P348" s="189"/>
      <c r="Q348" s="71">
        <v>18</v>
      </c>
      <c r="R348" s="198"/>
      <c r="S348" s="63" t="s">
        <v>818</v>
      </c>
      <c r="T348" s="63">
        <v>27240380.520100001</v>
      </c>
      <c r="U348" s="63">
        <v>0</v>
      </c>
      <c r="V348" s="63">
        <v>124937195.5548</v>
      </c>
      <c r="W348" s="63">
        <v>58630494.956</v>
      </c>
      <c r="X348" s="63">
        <v>6663019.9926000005</v>
      </c>
      <c r="Y348" s="63">
        <v>6324242.1309000002</v>
      </c>
      <c r="Z348" s="63">
        <v>0</v>
      </c>
      <c r="AA348" s="63">
        <f t="shared" si="96"/>
        <v>6324242.1309000002</v>
      </c>
      <c r="AB348" s="63">
        <v>213407888.57440001</v>
      </c>
      <c r="AC348" s="68">
        <f t="shared" si="91"/>
        <v>437203221.7288</v>
      </c>
    </row>
    <row r="349" spans="1:29" ht="24.9" customHeight="1">
      <c r="A349" s="187"/>
      <c r="B349" s="189"/>
      <c r="C349" s="59">
        <v>14</v>
      </c>
      <c r="D349" s="63" t="s">
        <v>819</v>
      </c>
      <c r="E349" s="63">
        <v>24258035.364300001</v>
      </c>
      <c r="F349" s="63">
        <v>0</v>
      </c>
      <c r="G349" s="63">
        <v>111258758.1459</v>
      </c>
      <c r="H349" s="63">
        <v>52211481.371399999</v>
      </c>
      <c r="I349" s="63">
        <v>6451326.4658000004</v>
      </c>
      <c r="J349" s="63">
        <v>5631848.2463999996</v>
      </c>
      <c r="K349" s="63">
        <v>0</v>
      </c>
      <c r="L349" s="63">
        <f t="shared" si="95"/>
        <v>5631848.2463999996</v>
      </c>
      <c r="M349" s="78">
        <v>211629269.27680001</v>
      </c>
      <c r="N349" s="68">
        <f t="shared" si="90"/>
        <v>411440718.87059999</v>
      </c>
      <c r="O349" s="67"/>
      <c r="P349" s="189"/>
      <c r="Q349" s="71">
        <v>19</v>
      </c>
      <c r="R349" s="198"/>
      <c r="S349" s="63" t="s">
        <v>820</v>
      </c>
      <c r="T349" s="63">
        <v>25114533.0493</v>
      </c>
      <c r="U349" s="63">
        <v>0</v>
      </c>
      <c r="V349" s="63">
        <v>115187059.3194</v>
      </c>
      <c r="W349" s="63">
        <v>54054953.534500003</v>
      </c>
      <c r="X349" s="63">
        <v>5355476.6858999999</v>
      </c>
      <c r="Y349" s="63">
        <v>5830696.3771000002</v>
      </c>
      <c r="Z349" s="63">
        <v>0</v>
      </c>
      <c r="AA349" s="63">
        <f t="shared" si="96"/>
        <v>5830696.3771000002</v>
      </c>
      <c r="AB349" s="63">
        <v>169748238.7489</v>
      </c>
      <c r="AC349" s="68">
        <f t="shared" si="91"/>
        <v>375290957.71509999</v>
      </c>
    </row>
    <row r="350" spans="1:29" ht="24.9" customHeight="1">
      <c r="A350" s="187"/>
      <c r="B350" s="189"/>
      <c r="C350" s="59">
        <v>15</v>
      </c>
      <c r="D350" s="63" t="s">
        <v>821</v>
      </c>
      <c r="E350" s="63">
        <v>27284079.647700001</v>
      </c>
      <c r="F350" s="63">
        <v>0</v>
      </c>
      <c r="G350" s="63">
        <v>125137620.3047</v>
      </c>
      <c r="H350" s="63">
        <v>58724550.2311</v>
      </c>
      <c r="I350" s="63">
        <v>6945301.3963000001</v>
      </c>
      <c r="J350" s="63">
        <v>6334387.5054000001</v>
      </c>
      <c r="K350" s="63">
        <v>0</v>
      </c>
      <c r="L350" s="63">
        <f t="shared" si="95"/>
        <v>6334387.5054000001</v>
      </c>
      <c r="M350" s="78">
        <v>228123386.4312</v>
      </c>
      <c r="N350" s="68">
        <f t="shared" si="90"/>
        <v>452549325.51639998</v>
      </c>
      <c r="O350" s="67"/>
      <c r="P350" s="189"/>
      <c r="Q350" s="71">
        <v>20</v>
      </c>
      <c r="R350" s="198"/>
      <c r="S350" s="63" t="s">
        <v>822</v>
      </c>
      <c r="T350" s="63">
        <v>22854591.518300001</v>
      </c>
      <c r="U350" s="63">
        <v>0</v>
      </c>
      <c r="V350" s="63">
        <v>104821904.6622</v>
      </c>
      <c r="W350" s="63">
        <v>49190796.426100001</v>
      </c>
      <c r="X350" s="63">
        <v>4820078.2072000001</v>
      </c>
      <c r="Y350" s="63">
        <v>5306018.7781999996</v>
      </c>
      <c r="Z350" s="63">
        <v>0</v>
      </c>
      <c r="AA350" s="63">
        <f t="shared" si="96"/>
        <v>5306018.7781999996</v>
      </c>
      <c r="AB350" s="63">
        <v>151870964.64410001</v>
      </c>
      <c r="AC350" s="68">
        <f t="shared" si="91"/>
        <v>338864354.23610002</v>
      </c>
    </row>
    <row r="351" spans="1:29" ht="24.9" customHeight="1">
      <c r="A351" s="187"/>
      <c r="B351" s="189"/>
      <c r="C351" s="59">
        <v>16</v>
      </c>
      <c r="D351" s="63" t="s">
        <v>823</v>
      </c>
      <c r="E351" s="63">
        <v>19996603.094700001</v>
      </c>
      <c r="F351" s="63">
        <v>0</v>
      </c>
      <c r="G351" s="63">
        <v>91713825.709199995</v>
      </c>
      <c r="H351" s="63">
        <v>43039440.510700002</v>
      </c>
      <c r="I351" s="63">
        <v>5260790.8515999997</v>
      </c>
      <c r="J351" s="63">
        <v>4642496.0794000002</v>
      </c>
      <c r="K351" s="63">
        <v>0</v>
      </c>
      <c r="L351" s="63">
        <f t="shared" si="95"/>
        <v>4642496.0794000002</v>
      </c>
      <c r="M351" s="78">
        <v>171876575.99770001</v>
      </c>
      <c r="N351" s="68">
        <f t="shared" si="90"/>
        <v>336529732.24330002</v>
      </c>
      <c r="O351" s="67"/>
      <c r="P351" s="189"/>
      <c r="Q351" s="71">
        <v>21</v>
      </c>
      <c r="R351" s="198"/>
      <c r="S351" s="63" t="s">
        <v>824</v>
      </c>
      <c r="T351" s="63">
        <v>23559567.462699998</v>
      </c>
      <c r="U351" s="63">
        <v>0</v>
      </c>
      <c r="V351" s="63">
        <v>108055255.8767</v>
      </c>
      <c r="W351" s="63">
        <v>50708142.6514</v>
      </c>
      <c r="X351" s="63">
        <v>6129634.4228999997</v>
      </c>
      <c r="Y351" s="63">
        <v>5469688.9797</v>
      </c>
      <c r="Z351" s="63">
        <v>0</v>
      </c>
      <c r="AA351" s="63">
        <f t="shared" si="96"/>
        <v>5469688.9797</v>
      </c>
      <c r="AB351" s="63">
        <v>195597826.6999</v>
      </c>
      <c r="AC351" s="68">
        <f t="shared" si="91"/>
        <v>389520116.09329998</v>
      </c>
    </row>
    <row r="352" spans="1:29" ht="24.9" customHeight="1">
      <c r="A352" s="187"/>
      <c r="B352" s="189"/>
      <c r="C352" s="59">
        <v>17</v>
      </c>
      <c r="D352" s="63" t="s">
        <v>825</v>
      </c>
      <c r="E352" s="63">
        <v>21160196.655000001</v>
      </c>
      <c r="F352" s="63">
        <v>0</v>
      </c>
      <c r="G352" s="63">
        <v>97050612.986300007</v>
      </c>
      <c r="H352" s="63">
        <v>45543886.669699997</v>
      </c>
      <c r="I352" s="63">
        <v>5655579.9856000002</v>
      </c>
      <c r="J352" s="63">
        <v>4912640.8892999999</v>
      </c>
      <c r="K352" s="63">
        <v>0</v>
      </c>
      <c r="L352" s="63">
        <f t="shared" si="95"/>
        <v>4912640.8892999999</v>
      </c>
      <c r="M352" s="78">
        <v>185058820.3292</v>
      </c>
      <c r="N352" s="68">
        <f t="shared" si="90"/>
        <v>359381737.5151</v>
      </c>
      <c r="O352" s="67"/>
      <c r="P352" s="189"/>
      <c r="Q352" s="71">
        <v>22</v>
      </c>
      <c r="R352" s="198"/>
      <c r="S352" s="63" t="s">
        <v>826</v>
      </c>
      <c r="T352" s="63">
        <v>22667964.701699998</v>
      </c>
      <c r="U352" s="63">
        <v>0</v>
      </c>
      <c r="V352" s="63">
        <v>103965946.3151</v>
      </c>
      <c r="W352" s="63">
        <v>48789112.513400003</v>
      </c>
      <c r="X352" s="63">
        <v>5925847.9869999997</v>
      </c>
      <c r="Y352" s="63">
        <v>5262690.7059000004</v>
      </c>
      <c r="Z352" s="63">
        <v>0</v>
      </c>
      <c r="AA352" s="63">
        <f t="shared" si="96"/>
        <v>5262690.7059000004</v>
      </c>
      <c r="AB352" s="63">
        <v>188793276.22389999</v>
      </c>
      <c r="AC352" s="68">
        <f t="shared" si="91"/>
        <v>375404838.44700003</v>
      </c>
    </row>
    <row r="353" spans="1:29" ht="24.9" customHeight="1">
      <c r="A353" s="187"/>
      <c r="B353" s="189"/>
      <c r="C353" s="59">
        <v>18</v>
      </c>
      <c r="D353" s="63" t="s">
        <v>827</v>
      </c>
      <c r="E353" s="63">
        <v>22069715.194600001</v>
      </c>
      <c r="F353" s="63">
        <v>0</v>
      </c>
      <c r="G353" s="63">
        <v>101222092.73370001</v>
      </c>
      <c r="H353" s="63">
        <v>47501477.611400001</v>
      </c>
      <c r="I353" s="63">
        <v>6009063.2851999998</v>
      </c>
      <c r="J353" s="63">
        <v>5123798.5661000004</v>
      </c>
      <c r="K353" s="63">
        <v>0</v>
      </c>
      <c r="L353" s="63">
        <f t="shared" si="95"/>
        <v>5123798.5661000004</v>
      </c>
      <c r="M353" s="78">
        <v>196861838.25</v>
      </c>
      <c r="N353" s="68">
        <f t="shared" si="90"/>
        <v>378787985.64099997</v>
      </c>
      <c r="O353" s="67"/>
      <c r="P353" s="190"/>
      <c r="Q353" s="71">
        <v>23</v>
      </c>
      <c r="R353" s="199"/>
      <c r="S353" s="63" t="s">
        <v>828</v>
      </c>
      <c r="T353" s="63">
        <v>21251211.918299999</v>
      </c>
      <c r="U353" s="63">
        <v>0</v>
      </c>
      <c r="V353" s="63">
        <v>97468051.786599994</v>
      </c>
      <c r="W353" s="63">
        <v>45739782.242399998</v>
      </c>
      <c r="X353" s="63">
        <v>5369107.9643999999</v>
      </c>
      <c r="Y353" s="63">
        <v>4933771.3784999996</v>
      </c>
      <c r="Z353" s="63">
        <v>0</v>
      </c>
      <c r="AA353" s="63">
        <f t="shared" si="96"/>
        <v>4933771.3784999996</v>
      </c>
      <c r="AB353" s="63">
        <v>170203395.2561</v>
      </c>
      <c r="AC353" s="68">
        <f t="shared" si="91"/>
        <v>344965320.54629999</v>
      </c>
    </row>
    <row r="354" spans="1:29" ht="24.9" customHeight="1">
      <c r="A354" s="187"/>
      <c r="B354" s="189"/>
      <c r="C354" s="59">
        <v>19</v>
      </c>
      <c r="D354" s="63" t="s">
        <v>829</v>
      </c>
      <c r="E354" s="63">
        <v>22801251.025600001</v>
      </c>
      <c r="F354" s="63">
        <v>0</v>
      </c>
      <c r="G354" s="63">
        <v>104577260.0784</v>
      </c>
      <c r="H354" s="63">
        <v>49075989.678800002</v>
      </c>
      <c r="I354" s="63">
        <v>5789997.5751999998</v>
      </c>
      <c r="J354" s="63">
        <v>5293635.0236</v>
      </c>
      <c r="K354" s="63">
        <v>0</v>
      </c>
      <c r="L354" s="63">
        <f t="shared" si="95"/>
        <v>5293635.0236</v>
      </c>
      <c r="M354" s="78">
        <v>189547103.7098</v>
      </c>
      <c r="N354" s="68">
        <f t="shared" si="90"/>
        <v>377085237.09140003</v>
      </c>
      <c r="O354" s="67"/>
      <c r="P354" s="59"/>
      <c r="Q354" s="181" t="s">
        <v>830</v>
      </c>
      <c r="R354" s="182"/>
      <c r="S354" s="64"/>
      <c r="T354" s="64">
        <f t="shared" ref="T354:Y354" si="97">SUM(T331:T353)</f>
        <v>561502801.45029998</v>
      </c>
      <c r="U354" s="64">
        <f t="shared" si="97"/>
        <v>0</v>
      </c>
      <c r="V354" s="64">
        <f t="shared" si="97"/>
        <v>2575315908.5883002</v>
      </c>
      <c r="W354" s="64">
        <f t="shared" si="97"/>
        <v>1208543586.3861001</v>
      </c>
      <c r="X354" s="64">
        <f t="shared" si="97"/>
        <v>135870003.56009999</v>
      </c>
      <c r="Y354" s="64">
        <f t="shared" si="97"/>
        <v>130360868.8926</v>
      </c>
      <c r="Z354" s="64">
        <f t="shared" ref="Z354:AC354" si="98">SUM(Z331:Z353)</f>
        <v>0</v>
      </c>
      <c r="AA354" s="64">
        <f t="shared" si="96"/>
        <v>130360868.8926</v>
      </c>
      <c r="AB354" s="64">
        <f t="shared" si="98"/>
        <v>4328071040.5760002</v>
      </c>
      <c r="AC354" s="64">
        <f t="shared" si="98"/>
        <v>8939664209.4533997</v>
      </c>
    </row>
    <row r="355" spans="1:29" ht="24.9" customHeight="1">
      <c r="A355" s="187"/>
      <c r="B355" s="189"/>
      <c r="C355" s="59">
        <v>20</v>
      </c>
      <c r="D355" s="63" t="s">
        <v>831</v>
      </c>
      <c r="E355" s="63">
        <v>22998406.268399999</v>
      </c>
      <c r="F355" s="63">
        <v>-1E-4</v>
      </c>
      <c r="G355" s="63">
        <v>105481506.7388</v>
      </c>
      <c r="H355" s="63">
        <v>49500334.318700001</v>
      </c>
      <c r="I355" s="63">
        <v>5870066.6218999997</v>
      </c>
      <c r="J355" s="63">
        <v>5339407.4198000003</v>
      </c>
      <c r="K355" s="63">
        <v>0</v>
      </c>
      <c r="L355" s="63">
        <f t="shared" si="95"/>
        <v>5339407.4198000003</v>
      </c>
      <c r="M355" s="78">
        <v>192220656.87169999</v>
      </c>
      <c r="N355" s="68">
        <f t="shared" si="90"/>
        <v>381410378.2392</v>
      </c>
      <c r="O355" s="67"/>
      <c r="P355" s="188">
        <v>34</v>
      </c>
      <c r="Q355" s="71">
        <v>1</v>
      </c>
      <c r="R355" s="188" t="s">
        <v>121</v>
      </c>
      <c r="S355" s="63" t="s">
        <v>832</v>
      </c>
      <c r="T355" s="63">
        <v>21093368.183200002</v>
      </c>
      <c r="U355" s="63">
        <v>0</v>
      </c>
      <c r="V355" s="63">
        <v>96744106.187299997</v>
      </c>
      <c r="W355" s="63">
        <v>45400049.237999998</v>
      </c>
      <c r="X355" s="63">
        <v>4972944.2034999998</v>
      </c>
      <c r="Y355" s="63">
        <v>4897125.7082000002</v>
      </c>
      <c r="Z355" s="63">
        <v>4897125.7082000002</v>
      </c>
      <c r="AA355" s="63">
        <f t="shared" si="96"/>
        <v>0</v>
      </c>
      <c r="AB355" s="63">
        <v>164868078.7261</v>
      </c>
      <c r="AC355" s="68">
        <f t="shared" si="91"/>
        <v>333078546.5381</v>
      </c>
    </row>
    <row r="356" spans="1:29" ht="24.9" customHeight="1">
      <c r="A356" s="187"/>
      <c r="B356" s="189"/>
      <c r="C356" s="59">
        <v>21</v>
      </c>
      <c r="D356" s="63" t="s">
        <v>833</v>
      </c>
      <c r="E356" s="63">
        <v>21544895.240499999</v>
      </c>
      <c r="F356" s="63">
        <v>0</v>
      </c>
      <c r="G356" s="63">
        <v>98815021.614199996</v>
      </c>
      <c r="H356" s="63">
        <v>46371887.896200001</v>
      </c>
      <c r="I356" s="63">
        <v>5654626.5023999996</v>
      </c>
      <c r="J356" s="63">
        <v>5001954.1425000001</v>
      </c>
      <c r="K356" s="63">
        <v>0</v>
      </c>
      <c r="L356" s="63">
        <f t="shared" si="95"/>
        <v>5001954.1425000001</v>
      </c>
      <c r="M356" s="78">
        <v>185026982.9569</v>
      </c>
      <c r="N356" s="68">
        <f t="shared" si="90"/>
        <v>362415368.3527</v>
      </c>
      <c r="O356" s="67"/>
      <c r="P356" s="189"/>
      <c r="Q356" s="71">
        <v>2</v>
      </c>
      <c r="R356" s="189"/>
      <c r="S356" s="63" t="s">
        <v>834</v>
      </c>
      <c r="T356" s="63">
        <v>36095610.523100004</v>
      </c>
      <c r="U356" s="63">
        <v>0</v>
      </c>
      <c r="V356" s="63">
        <v>165551444.74829999</v>
      </c>
      <c r="W356" s="63">
        <v>77689939.358600006</v>
      </c>
      <c r="X356" s="63">
        <v>6409219.5148</v>
      </c>
      <c r="Y356" s="63">
        <v>8380109.8388999999</v>
      </c>
      <c r="Z356" s="63">
        <v>8380109.8388999999</v>
      </c>
      <c r="AA356" s="63">
        <f t="shared" si="96"/>
        <v>0</v>
      </c>
      <c r="AB356" s="63">
        <v>212826166.86059999</v>
      </c>
      <c r="AC356" s="68">
        <f t="shared" si="91"/>
        <v>498572381.0054</v>
      </c>
    </row>
    <row r="357" spans="1:29" ht="24.9" customHeight="1">
      <c r="A357" s="187"/>
      <c r="B357" s="189"/>
      <c r="C357" s="59">
        <v>22</v>
      </c>
      <c r="D357" s="63" t="s">
        <v>835</v>
      </c>
      <c r="E357" s="63">
        <v>19762251.623500001</v>
      </c>
      <c r="F357" s="63">
        <v>0</v>
      </c>
      <c r="G357" s="63">
        <v>90638979.652500004</v>
      </c>
      <c r="H357" s="63">
        <v>42535037.029899999</v>
      </c>
      <c r="I357" s="63">
        <v>5266299.8657</v>
      </c>
      <c r="J357" s="63">
        <v>4588088.0492000002</v>
      </c>
      <c r="K357" s="63">
        <v>0</v>
      </c>
      <c r="L357" s="63">
        <f t="shared" si="95"/>
        <v>4588088.0492000002</v>
      </c>
      <c r="M357" s="78">
        <v>172060525.2597</v>
      </c>
      <c r="N357" s="68">
        <f t="shared" si="90"/>
        <v>334851181.48049998</v>
      </c>
      <c r="O357" s="67"/>
      <c r="P357" s="189"/>
      <c r="Q357" s="71">
        <v>3</v>
      </c>
      <c r="R357" s="189"/>
      <c r="S357" s="63" t="s">
        <v>836</v>
      </c>
      <c r="T357" s="63">
        <v>24791044.772700001</v>
      </c>
      <c r="U357" s="63">
        <v>0</v>
      </c>
      <c r="V357" s="63">
        <v>113703389.9544</v>
      </c>
      <c r="W357" s="63">
        <v>53358697.556900002</v>
      </c>
      <c r="X357" s="63">
        <v>5528436.4579999996</v>
      </c>
      <c r="Y357" s="63">
        <v>5755593.9685000004</v>
      </c>
      <c r="Z357" s="63">
        <v>5755593.9685000004</v>
      </c>
      <c r="AA357" s="63">
        <f t="shared" si="96"/>
        <v>0</v>
      </c>
      <c r="AB357" s="63">
        <v>183416295.97220001</v>
      </c>
      <c r="AC357" s="68">
        <f t="shared" si="91"/>
        <v>380797864.71420002</v>
      </c>
    </row>
    <row r="358" spans="1:29" ht="24.9" customHeight="1">
      <c r="A358" s="187"/>
      <c r="B358" s="189"/>
      <c r="C358" s="59">
        <v>23</v>
      </c>
      <c r="D358" s="63" t="s">
        <v>837</v>
      </c>
      <c r="E358" s="63">
        <v>24252600.760200001</v>
      </c>
      <c r="F358" s="63">
        <v>0</v>
      </c>
      <c r="G358" s="63">
        <v>111233832.49590001</v>
      </c>
      <c r="H358" s="63">
        <v>52199784.268700004</v>
      </c>
      <c r="I358" s="63">
        <v>6014960.7554000001</v>
      </c>
      <c r="J358" s="63">
        <v>5630586.5257999999</v>
      </c>
      <c r="K358" s="63">
        <v>0</v>
      </c>
      <c r="L358" s="63">
        <f t="shared" si="95"/>
        <v>5630586.5257999999</v>
      </c>
      <c r="M358" s="78">
        <v>197058758.29319999</v>
      </c>
      <c r="N358" s="68">
        <f t="shared" si="90"/>
        <v>396390523.09920001</v>
      </c>
      <c r="O358" s="67"/>
      <c r="P358" s="189"/>
      <c r="Q358" s="71">
        <v>4</v>
      </c>
      <c r="R358" s="189"/>
      <c r="S358" s="63" t="s">
        <v>838</v>
      </c>
      <c r="T358" s="63">
        <v>29600655.717</v>
      </c>
      <c r="U358" s="63">
        <v>0</v>
      </c>
      <c r="V358" s="63">
        <v>135762527.58829999</v>
      </c>
      <c r="W358" s="63">
        <v>63710603.984999999</v>
      </c>
      <c r="X358" s="63">
        <v>4983067.6054999996</v>
      </c>
      <c r="Y358" s="63">
        <v>6872213.6185999997</v>
      </c>
      <c r="Z358" s="63">
        <v>6872213.6185999997</v>
      </c>
      <c r="AA358" s="63">
        <f t="shared" si="96"/>
        <v>0</v>
      </c>
      <c r="AB358" s="63">
        <v>165206105.1476</v>
      </c>
      <c r="AC358" s="68">
        <f t="shared" si="91"/>
        <v>399262960.04339999</v>
      </c>
    </row>
    <row r="359" spans="1:29" ht="24.9" customHeight="1">
      <c r="A359" s="187"/>
      <c r="B359" s="189"/>
      <c r="C359" s="59">
        <v>24</v>
      </c>
      <c r="D359" s="63" t="s">
        <v>839</v>
      </c>
      <c r="E359" s="63">
        <v>17935003.354899999</v>
      </c>
      <c r="F359" s="63">
        <v>0</v>
      </c>
      <c r="G359" s="63">
        <v>82258359.782000005</v>
      </c>
      <c r="H359" s="63">
        <v>38602181.895300001</v>
      </c>
      <c r="I359" s="63">
        <v>4670608.2883000001</v>
      </c>
      <c r="J359" s="63">
        <v>4163866.3509999998</v>
      </c>
      <c r="K359" s="63">
        <v>0</v>
      </c>
      <c r="L359" s="63">
        <f t="shared" si="95"/>
        <v>4163866.3509999998</v>
      </c>
      <c r="M359" s="78">
        <v>152170028.6769</v>
      </c>
      <c r="N359" s="68">
        <f t="shared" si="90"/>
        <v>299800048.3484</v>
      </c>
      <c r="O359" s="67"/>
      <c r="P359" s="189"/>
      <c r="Q359" s="71">
        <v>5</v>
      </c>
      <c r="R359" s="189"/>
      <c r="S359" s="63" t="s">
        <v>840</v>
      </c>
      <c r="T359" s="63">
        <v>31978934.220699999</v>
      </c>
      <c r="U359" s="63">
        <v>0</v>
      </c>
      <c r="V359" s="63">
        <v>146670431.2527</v>
      </c>
      <c r="W359" s="63">
        <v>68829462.207699999</v>
      </c>
      <c r="X359" s="63">
        <v>6830800.3498</v>
      </c>
      <c r="Y359" s="63">
        <v>7424364.8304000003</v>
      </c>
      <c r="Z359" s="63">
        <v>7424364.8304000003</v>
      </c>
      <c r="AA359" s="63">
        <f t="shared" si="96"/>
        <v>0</v>
      </c>
      <c r="AB359" s="63">
        <v>226903002.04710001</v>
      </c>
      <c r="AC359" s="68">
        <f t="shared" si="91"/>
        <v>481212630.07800001</v>
      </c>
    </row>
    <row r="360" spans="1:29" ht="24.9" customHeight="1">
      <c r="A360" s="187"/>
      <c r="B360" s="189"/>
      <c r="C360" s="59">
        <v>25</v>
      </c>
      <c r="D360" s="63" t="s">
        <v>841</v>
      </c>
      <c r="E360" s="63">
        <v>22510570.8915</v>
      </c>
      <c r="F360" s="63">
        <v>0</v>
      </c>
      <c r="G360" s="63">
        <v>103244064.2834</v>
      </c>
      <c r="H360" s="63">
        <v>48450347.899400003</v>
      </c>
      <c r="I360" s="63">
        <v>5294845.5049999999</v>
      </c>
      <c r="J360" s="63">
        <v>5226149.4922000002</v>
      </c>
      <c r="K360" s="63">
        <v>0</v>
      </c>
      <c r="L360" s="63">
        <f t="shared" si="95"/>
        <v>5226149.4922000002</v>
      </c>
      <c r="M360" s="78">
        <v>173013681.15759999</v>
      </c>
      <c r="N360" s="68">
        <f t="shared" si="90"/>
        <v>357739659.22909999</v>
      </c>
      <c r="O360" s="67"/>
      <c r="P360" s="189"/>
      <c r="Q360" s="71">
        <v>6</v>
      </c>
      <c r="R360" s="189"/>
      <c r="S360" s="63" t="s">
        <v>842</v>
      </c>
      <c r="T360" s="63">
        <v>22153421.747099999</v>
      </c>
      <c r="U360" s="63">
        <v>0</v>
      </c>
      <c r="V360" s="63">
        <v>101606010.3488</v>
      </c>
      <c r="W360" s="63">
        <v>47681642.370899998</v>
      </c>
      <c r="X360" s="63">
        <v>4939195.6064999998</v>
      </c>
      <c r="Y360" s="63">
        <v>5143232.2340000002</v>
      </c>
      <c r="Z360" s="63">
        <v>5143232.2340000002</v>
      </c>
      <c r="AA360" s="63">
        <f t="shared" si="96"/>
        <v>0</v>
      </c>
      <c r="AB360" s="63">
        <v>163741192.96970001</v>
      </c>
      <c r="AC360" s="68">
        <f t="shared" si="91"/>
        <v>340121463.04299998</v>
      </c>
    </row>
    <row r="361" spans="1:29" ht="24.9" customHeight="1">
      <c r="A361" s="187"/>
      <c r="B361" s="189"/>
      <c r="C361" s="59">
        <v>26</v>
      </c>
      <c r="D361" s="63" t="s">
        <v>843</v>
      </c>
      <c r="E361" s="63">
        <v>20473250.136999998</v>
      </c>
      <c r="F361" s="63">
        <v>0</v>
      </c>
      <c r="G361" s="63">
        <v>93899953.200900003</v>
      </c>
      <c r="H361" s="63">
        <v>44065345.857000001</v>
      </c>
      <c r="I361" s="63">
        <v>5305533.9340000004</v>
      </c>
      <c r="J361" s="63">
        <v>4753156.4758000001</v>
      </c>
      <c r="K361" s="63">
        <v>0</v>
      </c>
      <c r="L361" s="63">
        <f t="shared" si="95"/>
        <v>4753156.4758000001</v>
      </c>
      <c r="M361" s="78">
        <v>173370574.1701</v>
      </c>
      <c r="N361" s="68">
        <f t="shared" si="90"/>
        <v>341867813.7748</v>
      </c>
      <c r="O361" s="67"/>
      <c r="P361" s="189"/>
      <c r="Q361" s="71">
        <v>7</v>
      </c>
      <c r="R361" s="189"/>
      <c r="S361" s="63" t="s">
        <v>844</v>
      </c>
      <c r="T361" s="63">
        <v>21307783.658300001</v>
      </c>
      <c r="U361" s="63">
        <v>0</v>
      </c>
      <c r="V361" s="63">
        <v>97727516.390300006</v>
      </c>
      <c r="W361" s="63">
        <v>45861543.724799998</v>
      </c>
      <c r="X361" s="63">
        <v>5595933.6520999996</v>
      </c>
      <c r="Y361" s="63">
        <v>4946905.3130999999</v>
      </c>
      <c r="Z361" s="63">
        <v>4946905.3130999999</v>
      </c>
      <c r="AA361" s="63">
        <f t="shared" si="96"/>
        <v>0</v>
      </c>
      <c r="AB361" s="63">
        <v>185670067.48500001</v>
      </c>
      <c r="AC361" s="68">
        <f t="shared" si="91"/>
        <v>356162844.91049999</v>
      </c>
    </row>
    <row r="362" spans="1:29" ht="24.9" customHeight="1">
      <c r="A362" s="187"/>
      <c r="B362" s="190"/>
      <c r="C362" s="59">
        <v>27</v>
      </c>
      <c r="D362" s="63" t="s">
        <v>845</v>
      </c>
      <c r="E362" s="63">
        <v>18971018.206</v>
      </c>
      <c r="F362" s="63">
        <v>0</v>
      </c>
      <c r="G362" s="63">
        <v>87010011.102200001</v>
      </c>
      <c r="H362" s="63">
        <v>40832035.603200004</v>
      </c>
      <c r="I362" s="63">
        <v>4881787.1618999997</v>
      </c>
      <c r="J362" s="63">
        <v>4404391.9473999999</v>
      </c>
      <c r="K362" s="63">
        <v>0</v>
      </c>
      <c r="L362" s="63">
        <f t="shared" si="95"/>
        <v>4404391.9473999999</v>
      </c>
      <c r="M362" s="78">
        <v>159221417.05149999</v>
      </c>
      <c r="N362" s="68">
        <f t="shared" si="90"/>
        <v>315320661.0722</v>
      </c>
      <c r="O362" s="67"/>
      <c r="P362" s="189"/>
      <c r="Q362" s="71">
        <v>8</v>
      </c>
      <c r="R362" s="189"/>
      <c r="S362" s="63" t="s">
        <v>846</v>
      </c>
      <c r="T362" s="63">
        <v>33072594.266600002</v>
      </c>
      <c r="U362" s="63">
        <v>0</v>
      </c>
      <c r="V362" s="63">
        <v>151686470.5451</v>
      </c>
      <c r="W362" s="63">
        <v>71183387.834999993</v>
      </c>
      <c r="X362" s="63">
        <v>6255120.1482999995</v>
      </c>
      <c r="Y362" s="63">
        <v>7678273.5795</v>
      </c>
      <c r="Z362" s="63">
        <v>7678273.5795</v>
      </c>
      <c r="AA362" s="63">
        <f t="shared" si="96"/>
        <v>0</v>
      </c>
      <c r="AB362" s="63">
        <v>207680697.22780001</v>
      </c>
      <c r="AC362" s="68">
        <f t="shared" si="91"/>
        <v>469878270.02280003</v>
      </c>
    </row>
    <row r="363" spans="1:29" ht="24.9" customHeight="1">
      <c r="A363" s="59"/>
      <c r="B363" s="180" t="s">
        <v>847</v>
      </c>
      <c r="C363" s="181"/>
      <c r="D363" s="64"/>
      <c r="E363" s="64">
        <f>SUM(E336:E362)</f>
        <v>593204125.06289995</v>
      </c>
      <c r="F363" s="64">
        <f t="shared" ref="F363:N363" si="99">SUM(F336:F362)</f>
        <v>-1E-4</v>
      </c>
      <c r="G363" s="64">
        <f t="shared" si="99"/>
        <v>2720713087.0387001</v>
      </c>
      <c r="H363" s="64">
        <f t="shared" si="99"/>
        <v>1276775536.8467</v>
      </c>
      <c r="I363" s="64">
        <f t="shared" si="99"/>
        <v>152563063.74340001</v>
      </c>
      <c r="J363" s="64">
        <f t="shared" si="99"/>
        <v>137720782.46810001</v>
      </c>
      <c r="K363" s="64">
        <f t="shared" si="99"/>
        <v>0</v>
      </c>
      <c r="L363" s="64">
        <f t="shared" si="99"/>
        <v>137720782.46810001</v>
      </c>
      <c r="M363" s="64">
        <f t="shared" si="99"/>
        <v>4991993740.9326</v>
      </c>
      <c r="N363" s="64">
        <f t="shared" si="99"/>
        <v>9872970336.0923004</v>
      </c>
      <c r="O363" s="67"/>
      <c r="P363" s="189"/>
      <c r="Q363" s="71">
        <v>9</v>
      </c>
      <c r="R363" s="189"/>
      <c r="S363" s="63" t="s">
        <v>848</v>
      </c>
      <c r="T363" s="63">
        <v>23542371.532699998</v>
      </c>
      <c r="U363" s="63">
        <v>0</v>
      </c>
      <c r="V363" s="63">
        <v>107976387.25489999</v>
      </c>
      <c r="W363" s="63">
        <v>50671131.204899997</v>
      </c>
      <c r="X363" s="63">
        <v>5027210.3465999998</v>
      </c>
      <c r="Y363" s="63">
        <v>5465696.6996999998</v>
      </c>
      <c r="Z363" s="63">
        <v>5465696.6996999998</v>
      </c>
      <c r="AA363" s="63">
        <f t="shared" si="96"/>
        <v>0</v>
      </c>
      <c r="AB363" s="63">
        <v>166680057.567</v>
      </c>
      <c r="AC363" s="68">
        <f t="shared" si="91"/>
        <v>353897157.90609998</v>
      </c>
    </row>
    <row r="364" spans="1:29" ht="24.9" customHeight="1">
      <c r="A364" s="187">
        <v>18</v>
      </c>
      <c r="B364" s="188" t="s">
        <v>849</v>
      </c>
      <c r="C364" s="59">
        <v>1</v>
      </c>
      <c r="D364" s="63" t="s">
        <v>850</v>
      </c>
      <c r="E364" s="63">
        <v>35519215.456100002</v>
      </c>
      <c r="F364" s="63">
        <v>0</v>
      </c>
      <c r="G364" s="63">
        <v>162907825.9066</v>
      </c>
      <c r="H364" s="63">
        <v>76449342.589300007</v>
      </c>
      <c r="I364" s="63">
        <v>7778459.6277999999</v>
      </c>
      <c r="J364" s="63">
        <v>8246291.5186000001</v>
      </c>
      <c r="K364" s="63">
        <v>8246291.5186000001</v>
      </c>
      <c r="L364" s="63">
        <f>J364-K364</f>
        <v>0</v>
      </c>
      <c r="M364" s="78">
        <v>223881217.8881</v>
      </c>
      <c r="N364" s="68">
        <f t="shared" si="90"/>
        <v>506536061.46789998</v>
      </c>
      <c r="O364" s="67"/>
      <c r="P364" s="189"/>
      <c r="Q364" s="71">
        <v>10</v>
      </c>
      <c r="R364" s="189"/>
      <c r="S364" s="63" t="s">
        <v>851</v>
      </c>
      <c r="T364" s="63">
        <v>21736617.847899999</v>
      </c>
      <c r="U364" s="63">
        <v>0</v>
      </c>
      <c r="V364" s="63">
        <v>99694351.653999999</v>
      </c>
      <c r="W364" s="63">
        <v>46784539.670900002</v>
      </c>
      <c r="X364" s="63">
        <v>5086761.8472999996</v>
      </c>
      <c r="Y364" s="63">
        <v>5046465.2751000002</v>
      </c>
      <c r="Z364" s="63">
        <v>5046465.2751000002</v>
      </c>
      <c r="AA364" s="63">
        <f t="shared" si="96"/>
        <v>0</v>
      </c>
      <c r="AB364" s="63">
        <v>168668517.64430001</v>
      </c>
      <c r="AC364" s="68">
        <f t="shared" si="91"/>
        <v>341970788.66439998</v>
      </c>
    </row>
    <row r="365" spans="1:29" ht="24.9" customHeight="1">
      <c r="A365" s="187"/>
      <c r="B365" s="189"/>
      <c r="C365" s="59">
        <v>2</v>
      </c>
      <c r="D365" s="63" t="s">
        <v>852</v>
      </c>
      <c r="E365" s="63">
        <v>36116873.833700001</v>
      </c>
      <c r="F365" s="63">
        <v>0</v>
      </c>
      <c r="G365" s="63">
        <v>165648968.2904</v>
      </c>
      <c r="H365" s="63">
        <v>77735705.181400001</v>
      </c>
      <c r="I365" s="63">
        <v>9142611.5856999997</v>
      </c>
      <c r="J365" s="63">
        <v>8385046.4190999996</v>
      </c>
      <c r="K365" s="63">
        <v>8385046.4190999996</v>
      </c>
      <c r="L365" s="63">
        <f t="shared" ref="L365:L386" si="100">J365-K365</f>
        <v>0</v>
      </c>
      <c r="M365" s="78">
        <v>269431064.29619998</v>
      </c>
      <c r="N365" s="68">
        <f t="shared" si="90"/>
        <v>558075223.18739998</v>
      </c>
      <c r="O365" s="67"/>
      <c r="P365" s="189"/>
      <c r="Q365" s="71">
        <v>11</v>
      </c>
      <c r="R365" s="189"/>
      <c r="S365" s="63" t="s">
        <v>853</v>
      </c>
      <c r="T365" s="63">
        <v>32437946.594799999</v>
      </c>
      <c r="U365" s="63">
        <v>0</v>
      </c>
      <c r="V365" s="63">
        <v>148775677.86230001</v>
      </c>
      <c r="W365" s="63">
        <v>69817411.794499993</v>
      </c>
      <c r="X365" s="63">
        <v>6591699.7209999999</v>
      </c>
      <c r="Y365" s="63">
        <v>7530931.0875000004</v>
      </c>
      <c r="Z365" s="63">
        <v>7530931.0875000004</v>
      </c>
      <c r="AA365" s="63">
        <f t="shared" si="96"/>
        <v>0</v>
      </c>
      <c r="AB365" s="63">
        <v>218919289.63550001</v>
      </c>
      <c r="AC365" s="68">
        <f t="shared" si="91"/>
        <v>476542025.6081</v>
      </c>
    </row>
    <row r="366" spans="1:29" ht="24.9" customHeight="1">
      <c r="A366" s="187"/>
      <c r="B366" s="189"/>
      <c r="C366" s="59">
        <v>3</v>
      </c>
      <c r="D366" s="63" t="s">
        <v>854</v>
      </c>
      <c r="E366" s="63">
        <v>29889597.316300001</v>
      </c>
      <c r="F366" s="63">
        <v>0</v>
      </c>
      <c r="G366" s="63">
        <v>137087749.64489999</v>
      </c>
      <c r="H366" s="63">
        <v>64332503.850500003</v>
      </c>
      <c r="I366" s="63">
        <v>8179440.5169000002</v>
      </c>
      <c r="J366" s="63">
        <v>6939295.5242999997</v>
      </c>
      <c r="K366" s="63">
        <v>6939295.5242999997</v>
      </c>
      <c r="L366" s="63">
        <f t="shared" si="100"/>
        <v>0</v>
      </c>
      <c r="M366" s="78">
        <v>237270208.61219999</v>
      </c>
      <c r="N366" s="68">
        <f t="shared" si="90"/>
        <v>476759499.94080001</v>
      </c>
      <c r="O366" s="67"/>
      <c r="P366" s="189"/>
      <c r="Q366" s="71">
        <v>12</v>
      </c>
      <c r="R366" s="189"/>
      <c r="S366" s="63" t="s">
        <v>855</v>
      </c>
      <c r="T366" s="63">
        <v>25675683.440200001</v>
      </c>
      <c r="U366" s="63">
        <v>0</v>
      </c>
      <c r="V366" s="63">
        <v>117760758.9073</v>
      </c>
      <c r="W366" s="63">
        <v>55262738.614200003</v>
      </c>
      <c r="X366" s="63">
        <v>5543009.4483000003</v>
      </c>
      <c r="Y366" s="63">
        <v>5960975.4287999999</v>
      </c>
      <c r="Z366" s="63">
        <v>5960975.4287999999</v>
      </c>
      <c r="AA366" s="63">
        <f t="shared" si="96"/>
        <v>0</v>
      </c>
      <c r="AB366" s="63">
        <v>183902896.7976</v>
      </c>
      <c r="AC366" s="68">
        <f t="shared" si="91"/>
        <v>388145087.2076</v>
      </c>
    </row>
    <row r="367" spans="1:29" ht="24.9" customHeight="1">
      <c r="A367" s="187"/>
      <c r="B367" s="189"/>
      <c r="C367" s="59">
        <v>4</v>
      </c>
      <c r="D367" s="63" t="s">
        <v>856</v>
      </c>
      <c r="E367" s="63">
        <v>23014562.331</v>
      </c>
      <c r="F367" s="63">
        <v>0</v>
      </c>
      <c r="G367" s="63">
        <v>105555606.0398</v>
      </c>
      <c r="H367" s="63">
        <v>49535107.619599998</v>
      </c>
      <c r="I367" s="63">
        <v>6112865.7191000003</v>
      </c>
      <c r="J367" s="63">
        <v>5343158.2796999998</v>
      </c>
      <c r="K367" s="63">
        <v>5343158.2796999998</v>
      </c>
      <c r="L367" s="63">
        <f t="shared" si="100"/>
        <v>0</v>
      </c>
      <c r="M367" s="78">
        <v>168266045.1981</v>
      </c>
      <c r="N367" s="68">
        <f t="shared" si="90"/>
        <v>352484186.90759999</v>
      </c>
      <c r="O367" s="67"/>
      <c r="P367" s="189"/>
      <c r="Q367" s="71">
        <v>13</v>
      </c>
      <c r="R367" s="189"/>
      <c r="S367" s="63" t="s">
        <v>857</v>
      </c>
      <c r="T367" s="63">
        <v>22067907.363400001</v>
      </c>
      <c r="U367" s="63">
        <v>0</v>
      </c>
      <c r="V367" s="63">
        <v>101213801.1697</v>
      </c>
      <c r="W367" s="63">
        <v>47497586.5484</v>
      </c>
      <c r="X367" s="63">
        <v>5271337.3622000003</v>
      </c>
      <c r="Y367" s="63">
        <v>5123378.8524000002</v>
      </c>
      <c r="Z367" s="63">
        <v>5123378.8524000002</v>
      </c>
      <c r="AA367" s="63">
        <f t="shared" si="96"/>
        <v>0</v>
      </c>
      <c r="AB367" s="63">
        <v>174831604.02739999</v>
      </c>
      <c r="AC367" s="68">
        <f t="shared" si="91"/>
        <v>350882236.47109997</v>
      </c>
    </row>
    <row r="368" spans="1:29" ht="24.9" customHeight="1">
      <c r="A368" s="187"/>
      <c r="B368" s="189"/>
      <c r="C368" s="59">
        <v>5</v>
      </c>
      <c r="D368" s="63" t="s">
        <v>858</v>
      </c>
      <c r="E368" s="63">
        <v>37834901.512699999</v>
      </c>
      <c r="F368" s="63">
        <v>0</v>
      </c>
      <c r="G368" s="63">
        <v>173528651.17309999</v>
      </c>
      <c r="H368" s="63">
        <v>81433480.735300004</v>
      </c>
      <c r="I368" s="63">
        <v>9872191.0398999993</v>
      </c>
      <c r="J368" s="63">
        <v>8783911.0026999991</v>
      </c>
      <c r="K368" s="63">
        <v>8783911.0026999991</v>
      </c>
      <c r="L368" s="63">
        <f t="shared" si="100"/>
        <v>0</v>
      </c>
      <c r="M368" s="78">
        <v>293792156.83060002</v>
      </c>
      <c r="N368" s="68">
        <f t="shared" si="90"/>
        <v>596461381.29159999</v>
      </c>
      <c r="O368" s="67"/>
      <c r="P368" s="189"/>
      <c r="Q368" s="71">
        <v>14</v>
      </c>
      <c r="R368" s="189"/>
      <c r="S368" s="63" t="s">
        <v>859</v>
      </c>
      <c r="T368" s="63">
        <v>31609143.155200001</v>
      </c>
      <c r="U368" s="63">
        <v>0</v>
      </c>
      <c r="V368" s="63">
        <v>144974395.52250001</v>
      </c>
      <c r="W368" s="63">
        <v>68033546.996999994</v>
      </c>
      <c r="X368" s="63">
        <v>6793096.5630999999</v>
      </c>
      <c r="Y368" s="63">
        <v>7338512.5702999998</v>
      </c>
      <c r="Z368" s="63">
        <v>7338512.5702999998</v>
      </c>
      <c r="AA368" s="63">
        <f t="shared" si="96"/>
        <v>0</v>
      </c>
      <c r="AB368" s="63">
        <v>225644050.1539</v>
      </c>
      <c r="AC368" s="68">
        <f t="shared" si="91"/>
        <v>477054232.39170003</v>
      </c>
    </row>
    <row r="369" spans="1:29" ht="24.9" customHeight="1">
      <c r="A369" s="187"/>
      <c r="B369" s="189"/>
      <c r="C369" s="59">
        <v>6</v>
      </c>
      <c r="D369" s="63" t="s">
        <v>860</v>
      </c>
      <c r="E369" s="63">
        <v>25345971.116599999</v>
      </c>
      <c r="F369" s="63">
        <v>0</v>
      </c>
      <c r="G369" s="63">
        <v>116248543.1355</v>
      </c>
      <c r="H369" s="63">
        <v>54553086.386299998</v>
      </c>
      <c r="I369" s="63">
        <v>7090574.4641000004</v>
      </c>
      <c r="J369" s="63">
        <v>5884428.0192</v>
      </c>
      <c r="K369" s="63">
        <v>5884428.0192</v>
      </c>
      <c r="L369" s="63">
        <f t="shared" si="100"/>
        <v>0</v>
      </c>
      <c r="M369" s="78">
        <v>200912322.5456</v>
      </c>
      <c r="N369" s="68">
        <f t="shared" si="90"/>
        <v>404150497.64810002</v>
      </c>
      <c r="O369" s="67"/>
      <c r="P369" s="189"/>
      <c r="Q369" s="71">
        <v>15</v>
      </c>
      <c r="R369" s="189"/>
      <c r="S369" s="63" t="s">
        <v>861</v>
      </c>
      <c r="T369" s="63">
        <v>20954121.2348</v>
      </c>
      <c r="U369" s="63">
        <v>0</v>
      </c>
      <c r="V369" s="63">
        <v>96105454.196999997</v>
      </c>
      <c r="W369" s="63">
        <v>45100342.796499997</v>
      </c>
      <c r="X369" s="63">
        <v>5002243.2122999998</v>
      </c>
      <c r="Y369" s="63">
        <v>4864797.5467999997</v>
      </c>
      <c r="Z369" s="63">
        <v>4864797.5467999997</v>
      </c>
      <c r="AA369" s="63">
        <f t="shared" si="96"/>
        <v>0</v>
      </c>
      <c r="AB369" s="63">
        <v>165846390.07859999</v>
      </c>
      <c r="AC369" s="68">
        <f t="shared" si="91"/>
        <v>333008551.51920003</v>
      </c>
    </row>
    <row r="370" spans="1:29" ht="24.9" customHeight="1">
      <c r="A370" s="187"/>
      <c r="B370" s="189"/>
      <c r="C370" s="59">
        <v>7</v>
      </c>
      <c r="D370" s="63" t="s">
        <v>862</v>
      </c>
      <c r="E370" s="63">
        <v>22101636.961300001</v>
      </c>
      <c r="F370" s="63">
        <v>0</v>
      </c>
      <c r="G370" s="63">
        <v>101368500.96780001</v>
      </c>
      <c r="H370" s="63">
        <v>47570184.029700004</v>
      </c>
      <c r="I370" s="63">
        <v>6636798.8565999996</v>
      </c>
      <c r="J370" s="63">
        <v>5131209.6586999996</v>
      </c>
      <c r="K370" s="63">
        <v>5131209.6586999996</v>
      </c>
      <c r="L370" s="63">
        <f t="shared" si="100"/>
        <v>0</v>
      </c>
      <c r="M370" s="78">
        <v>185760484.72780001</v>
      </c>
      <c r="N370" s="68">
        <f t="shared" si="90"/>
        <v>363437605.54320002</v>
      </c>
      <c r="O370" s="67"/>
      <c r="P370" s="190"/>
      <c r="Q370" s="71">
        <v>16</v>
      </c>
      <c r="R370" s="190"/>
      <c r="S370" s="63" t="s">
        <v>863</v>
      </c>
      <c r="T370" s="63">
        <v>22731023.9714</v>
      </c>
      <c r="U370" s="63">
        <v>0</v>
      </c>
      <c r="V370" s="63">
        <v>104255165.7817</v>
      </c>
      <c r="W370" s="63">
        <v>48924837.350199997</v>
      </c>
      <c r="X370" s="63">
        <v>5449003.0668000001</v>
      </c>
      <c r="Y370" s="63">
        <v>5277330.8130000001</v>
      </c>
      <c r="Z370" s="63">
        <v>5277330.8130000001</v>
      </c>
      <c r="AA370" s="63">
        <f t="shared" si="96"/>
        <v>0</v>
      </c>
      <c r="AB370" s="63">
        <v>180763967.7252</v>
      </c>
      <c r="AC370" s="68">
        <f t="shared" si="91"/>
        <v>362123997.89529997</v>
      </c>
    </row>
    <row r="371" spans="1:29" ht="24.9" customHeight="1">
      <c r="A371" s="187"/>
      <c r="B371" s="189"/>
      <c r="C371" s="59">
        <v>8</v>
      </c>
      <c r="D371" s="63" t="s">
        <v>864</v>
      </c>
      <c r="E371" s="63">
        <v>29448982.130800001</v>
      </c>
      <c r="F371" s="63">
        <v>0</v>
      </c>
      <c r="G371" s="63">
        <v>135066881.1934</v>
      </c>
      <c r="H371" s="63">
        <v>63384151.223999999</v>
      </c>
      <c r="I371" s="63">
        <v>8088894.9263000004</v>
      </c>
      <c r="J371" s="63">
        <v>6837000.4364</v>
      </c>
      <c r="K371" s="63">
        <v>6837000.4364</v>
      </c>
      <c r="L371" s="63">
        <f t="shared" si="100"/>
        <v>0</v>
      </c>
      <c r="M371" s="78">
        <v>234246837.40939999</v>
      </c>
      <c r="N371" s="68">
        <f t="shared" si="90"/>
        <v>470235746.88389999</v>
      </c>
      <c r="O371" s="67"/>
      <c r="P371" s="59"/>
      <c r="Q371" s="181" t="s">
        <v>865</v>
      </c>
      <c r="R371" s="182"/>
      <c r="S371" s="64"/>
      <c r="T371" s="64">
        <f t="shared" ref="T371:Y371" si="101">SUM(T355:T370)</f>
        <v>420848228.22909999</v>
      </c>
      <c r="U371" s="64">
        <f t="shared" si="101"/>
        <v>0</v>
      </c>
      <c r="V371" s="64">
        <f t="shared" si="101"/>
        <v>1930207889.3645999</v>
      </c>
      <c r="W371" s="64">
        <f t="shared" si="101"/>
        <v>905807461.25349998</v>
      </c>
      <c r="X371" s="64">
        <f t="shared" si="101"/>
        <v>90279079.106099993</v>
      </c>
      <c r="Y371" s="64">
        <f t="shared" si="101"/>
        <v>97705907.364800006</v>
      </c>
      <c r="Z371" s="64">
        <f t="shared" ref="Z371:AC371" si="102">SUM(Z355:Z370)</f>
        <v>97705907.364800006</v>
      </c>
      <c r="AA371" s="64">
        <f t="shared" si="96"/>
        <v>0</v>
      </c>
      <c r="AB371" s="64">
        <f t="shared" si="102"/>
        <v>2995568380.0655999</v>
      </c>
      <c r="AC371" s="64">
        <f t="shared" si="102"/>
        <v>6342711038.0188999</v>
      </c>
    </row>
    <row r="372" spans="1:29" ht="24.9" customHeight="1">
      <c r="A372" s="187"/>
      <c r="B372" s="189"/>
      <c r="C372" s="59">
        <v>9</v>
      </c>
      <c r="D372" s="63" t="s">
        <v>866</v>
      </c>
      <c r="E372" s="63">
        <v>32485290.640500002</v>
      </c>
      <c r="F372" s="63">
        <v>0</v>
      </c>
      <c r="G372" s="63">
        <v>148992819.92089999</v>
      </c>
      <c r="H372" s="63">
        <v>69919312.163800001</v>
      </c>
      <c r="I372" s="63">
        <v>7683240.7922999999</v>
      </c>
      <c r="J372" s="63">
        <v>7541922.6816999996</v>
      </c>
      <c r="K372" s="63">
        <v>7541922.6816999996</v>
      </c>
      <c r="L372" s="63">
        <f t="shared" si="100"/>
        <v>0</v>
      </c>
      <c r="M372" s="78">
        <v>220701804.25580001</v>
      </c>
      <c r="N372" s="68">
        <f t="shared" si="90"/>
        <v>479782467.77329999</v>
      </c>
      <c r="O372" s="67"/>
      <c r="P372" s="188">
        <v>35</v>
      </c>
      <c r="Q372" s="71">
        <v>1</v>
      </c>
      <c r="R372" s="60"/>
      <c r="S372" s="63" t="s">
        <v>867</v>
      </c>
      <c r="T372" s="63">
        <v>23491161.5517</v>
      </c>
      <c r="U372" s="63">
        <v>0</v>
      </c>
      <c r="V372" s="63">
        <v>107741514.1996</v>
      </c>
      <c r="W372" s="63">
        <v>50560910.038000003</v>
      </c>
      <c r="X372" s="63">
        <v>5605299.2906999998</v>
      </c>
      <c r="Y372" s="63">
        <v>5453807.5736999996</v>
      </c>
      <c r="Z372" s="63">
        <v>0</v>
      </c>
      <c r="AA372" s="63">
        <f t="shared" si="96"/>
        <v>5453807.5736999996</v>
      </c>
      <c r="AB372" s="63">
        <v>177998517.13949999</v>
      </c>
      <c r="AC372" s="68">
        <f t="shared" si="91"/>
        <v>370851209.79320002</v>
      </c>
    </row>
    <row r="373" spans="1:29" ht="24.9" customHeight="1">
      <c r="A373" s="187"/>
      <c r="B373" s="189"/>
      <c r="C373" s="59">
        <v>10</v>
      </c>
      <c r="D373" s="63" t="s">
        <v>868</v>
      </c>
      <c r="E373" s="63">
        <v>30688883.071199998</v>
      </c>
      <c r="F373" s="63">
        <v>0</v>
      </c>
      <c r="G373" s="63">
        <v>140753650.0011</v>
      </c>
      <c r="H373" s="63">
        <v>66052836.625600003</v>
      </c>
      <c r="I373" s="63">
        <v>9018352.7123000007</v>
      </c>
      <c r="J373" s="63">
        <v>7124861.0909000002</v>
      </c>
      <c r="K373" s="63">
        <v>7124861.0909000002</v>
      </c>
      <c r="L373" s="63">
        <f t="shared" si="100"/>
        <v>0</v>
      </c>
      <c r="M373" s="78">
        <v>265281986.49900001</v>
      </c>
      <c r="N373" s="68">
        <f t="shared" si="90"/>
        <v>511795708.90920001</v>
      </c>
      <c r="O373" s="67"/>
      <c r="P373" s="189"/>
      <c r="Q373" s="71">
        <v>2</v>
      </c>
      <c r="R373" s="188" t="s">
        <v>122</v>
      </c>
      <c r="S373" s="63" t="s">
        <v>869</v>
      </c>
      <c r="T373" s="63">
        <v>25995295.960099999</v>
      </c>
      <c r="U373" s="63">
        <v>0</v>
      </c>
      <c r="V373" s="63">
        <v>119226652.2296</v>
      </c>
      <c r="W373" s="63">
        <v>55950652.655000001</v>
      </c>
      <c r="X373" s="63">
        <v>5244411.7819999997</v>
      </c>
      <c r="Y373" s="63">
        <v>6035178.0253999997</v>
      </c>
      <c r="Z373" s="63">
        <v>0</v>
      </c>
      <c r="AA373" s="63">
        <f t="shared" si="96"/>
        <v>6035178.0253999997</v>
      </c>
      <c r="AB373" s="63">
        <v>165948268.26620001</v>
      </c>
      <c r="AC373" s="68">
        <f t="shared" si="91"/>
        <v>378400458.91829997</v>
      </c>
    </row>
    <row r="374" spans="1:29" ht="24.9" customHeight="1">
      <c r="A374" s="187"/>
      <c r="B374" s="189"/>
      <c r="C374" s="59">
        <v>11</v>
      </c>
      <c r="D374" s="63" t="s">
        <v>870</v>
      </c>
      <c r="E374" s="63">
        <v>32765183.276799999</v>
      </c>
      <c r="F374" s="63">
        <v>0</v>
      </c>
      <c r="G374" s="63">
        <v>150276539.17789999</v>
      </c>
      <c r="H374" s="63">
        <v>70521735.606099993</v>
      </c>
      <c r="I374" s="63">
        <v>9544487.1010999996</v>
      </c>
      <c r="J374" s="63">
        <v>7606903.7418</v>
      </c>
      <c r="K374" s="63">
        <v>7606903.7418</v>
      </c>
      <c r="L374" s="63">
        <f t="shared" si="100"/>
        <v>0</v>
      </c>
      <c r="M374" s="78">
        <v>282849927.12269998</v>
      </c>
      <c r="N374" s="68">
        <f t="shared" si="90"/>
        <v>545957872.28460002</v>
      </c>
      <c r="O374" s="67"/>
      <c r="P374" s="189"/>
      <c r="Q374" s="71">
        <v>3</v>
      </c>
      <c r="R374" s="189"/>
      <c r="S374" s="63" t="s">
        <v>871</v>
      </c>
      <c r="T374" s="63">
        <v>21765598.838399999</v>
      </c>
      <c r="U374" s="63">
        <v>0</v>
      </c>
      <c r="V374" s="63">
        <v>99827272.105800003</v>
      </c>
      <c r="W374" s="63">
        <v>46846916.5462</v>
      </c>
      <c r="X374" s="63">
        <v>4995917.5778999999</v>
      </c>
      <c r="Y374" s="63">
        <v>5053193.6248000003</v>
      </c>
      <c r="Z374" s="63">
        <v>0</v>
      </c>
      <c r="AA374" s="63">
        <f t="shared" si="96"/>
        <v>5053193.6248000003</v>
      </c>
      <c r="AB374" s="63">
        <v>157650898.7798</v>
      </c>
      <c r="AC374" s="68">
        <f t="shared" si="91"/>
        <v>336139797.47289997</v>
      </c>
    </row>
    <row r="375" spans="1:29" ht="24.9" customHeight="1">
      <c r="A375" s="187"/>
      <c r="B375" s="189"/>
      <c r="C375" s="59">
        <v>12</v>
      </c>
      <c r="D375" s="63" t="s">
        <v>872</v>
      </c>
      <c r="E375" s="63">
        <v>28314821.616999999</v>
      </c>
      <c r="F375" s="63">
        <v>0</v>
      </c>
      <c r="G375" s="63">
        <v>129865087.70900001</v>
      </c>
      <c r="H375" s="63">
        <v>60943054.917199999</v>
      </c>
      <c r="I375" s="63">
        <v>7644030.2668000003</v>
      </c>
      <c r="J375" s="63">
        <v>6573688.9272999996</v>
      </c>
      <c r="K375" s="63">
        <v>6573688.9272999996</v>
      </c>
      <c r="L375" s="63">
        <f t="shared" si="100"/>
        <v>0</v>
      </c>
      <c r="M375" s="78">
        <v>219392541.45339999</v>
      </c>
      <c r="N375" s="68">
        <f t="shared" si="90"/>
        <v>446159535.96340001</v>
      </c>
      <c r="O375" s="67"/>
      <c r="P375" s="189"/>
      <c r="Q375" s="71">
        <v>4</v>
      </c>
      <c r="R375" s="189"/>
      <c r="S375" s="63" t="s">
        <v>873</v>
      </c>
      <c r="T375" s="63">
        <v>24369535.364</v>
      </c>
      <c r="U375" s="63">
        <v>0</v>
      </c>
      <c r="V375" s="63">
        <v>111770149.5802</v>
      </c>
      <c r="W375" s="63">
        <v>52451467.0119</v>
      </c>
      <c r="X375" s="63">
        <v>5571315.2657000003</v>
      </c>
      <c r="Y375" s="63">
        <v>5657734.5586999999</v>
      </c>
      <c r="Z375" s="63">
        <v>0</v>
      </c>
      <c r="AA375" s="63">
        <f t="shared" si="96"/>
        <v>5657734.5586999999</v>
      </c>
      <c r="AB375" s="63">
        <v>176863770.30360001</v>
      </c>
      <c r="AC375" s="68">
        <f t="shared" si="91"/>
        <v>376683972.08410001</v>
      </c>
    </row>
    <row r="376" spans="1:29" ht="24.9" customHeight="1">
      <c r="A376" s="187"/>
      <c r="B376" s="189"/>
      <c r="C376" s="59">
        <v>13</v>
      </c>
      <c r="D376" s="63" t="s">
        <v>874</v>
      </c>
      <c r="E376" s="63">
        <v>24531046.821699999</v>
      </c>
      <c r="F376" s="63">
        <v>0</v>
      </c>
      <c r="G376" s="63">
        <v>112510917.0799</v>
      </c>
      <c r="H376" s="63">
        <v>52799094.193400003</v>
      </c>
      <c r="I376" s="63">
        <v>7427860.3206000002</v>
      </c>
      <c r="J376" s="63">
        <v>5695231.7428000001</v>
      </c>
      <c r="K376" s="63">
        <v>5695231.7428000001</v>
      </c>
      <c r="L376" s="63">
        <f t="shared" si="100"/>
        <v>0</v>
      </c>
      <c r="M376" s="78">
        <v>212174498.192</v>
      </c>
      <c r="N376" s="68">
        <f t="shared" si="90"/>
        <v>409443416.60759997</v>
      </c>
      <c r="O376" s="67"/>
      <c r="P376" s="189"/>
      <c r="Q376" s="71">
        <v>5</v>
      </c>
      <c r="R376" s="189"/>
      <c r="S376" s="63" t="s">
        <v>875</v>
      </c>
      <c r="T376" s="63">
        <v>34180137.627999999</v>
      </c>
      <c r="U376" s="63">
        <v>0</v>
      </c>
      <c r="V376" s="63">
        <v>156766185.25080001</v>
      </c>
      <c r="W376" s="63">
        <v>73567195.044</v>
      </c>
      <c r="X376" s="63">
        <v>7500235.3394999998</v>
      </c>
      <c r="Y376" s="63">
        <v>7935405.5376000004</v>
      </c>
      <c r="Z376" s="63">
        <v>0</v>
      </c>
      <c r="AA376" s="63">
        <f t="shared" si="96"/>
        <v>7935405.5376000004</v>
      </c>
      <c r="AB376" s="63">
        <v>241271560.49290001</v>
      </c>
      <c r="AC376" s="68">
        <f t="shared" si="91"/>
        <v>521220719.29280001</v>
      </c>
    </row>
    <row r="377" spans="1:29" ht="24.9" customHeight="1">
      <c r="A377" s="187"/>
      <c r="B377" s="189"/>
      <c r="C377" s="59">
        <v>14</v>
      </c>
      <c r="D377" s="63" t="s">
        <v>876</v>
      </c>
      <c r="E377" s="63">
        <v>25258926.381700002</v>
      </c>
      <c r="F377" s="63">
        <v>0</v>
      </c>
      <c r="G377" s="63">
        <v>115849315.04629999</v>
      </c>
      <c r="H377" s="63">
        <v>54365736.731399998</v>
      </c>
      <c r="I377" s="63">
        <v>6809026.1754000001</v>
      </c>
      <c r="J377" s="63">
        <v>5864219.3447000002</v>
      </c>
      <c r="K377" s="63">
        <v>5864219.3447000002</v>
      </c>
      <c r="L377" s="63">
        <f t="shared" si="100"/>
        <v>0</v>
      </c>
      <c r="M377" s="78">
        <v>191511257.48750001</v>
      </c>
      <c r="N377" s="68">
        <f t="shared" si="90"/>
        <v>393794261.82230002</v>
      </c>
      <c r="O377" s="67"/>
      <c r="P377" s="189"/>
      <c r="Q377" s="71">
        <v>6</v>
      </c>
      <c r="R377" s="189"/>
      <c r="S377" s="63" t="s">
        <v>877</v>
      </c>
      <c r="T377" s="63">
        <v>28326506.1285</v>
      </c>
      <c r="U377" s="63">
        <v>0</v>
      </c>
      <c r="V377" s="63">
        <v>129918678.37360001</v>
      </c>
      <c r="W377" s="63">
        <v>60968203.930500001</v>
      </c>
      <c r="X377" s="63">
        <v>5811451.7774999999</v>
      </c>
      <c r="Y377" s="63">
        <v>6576401.6529999999</v>
      </c>
      <c r="Z377" s="63">
        <v>0</v>
      </c>
      <c r="AA377" s="63">
        <f t="shared" si="96"/>
        <v>6576401.6529999999</v>
      </c>
      <c r="AB377" s="63">
        <v>184882071.46529999</v>
      </c>
      <c r="AC377" s="68">
        <f t="shared" si="91"/>
        <v>416483313.32840002</v>
      </c>
    </row>
    <row r="378" spans="1:29" ht="24.9" customHeight="1">
      <c r="A378" s="187"/>
      <c r="B378" s="189"/>
      <c r="C378" s="59">
        <v>15</v>
      </c>
      <c r="D378" s="63" t="s">
        <v>878</v>
      </c>
      <c r="E378" s="63">
        <v>29239679.981800001</v>
      </c>
      <c r="F378" s="63">
        <v>0</v>
      </c>
      <c r="G378" s="63">
        <v>134106923.1084</v>
      </c>
      <c r="H378" s="63">
        <v>62933662.3411</v>
      </c>
      <c r="I378" s="63">
        <v>8127858.2523999996</v>
      </c>
      <c r="J378" s="63">
        <v>6788407.9630000005</v>
      </c>
      <c r="K378" s="63">
        <v>6788407.9630000005</v>
      </c>
      <c r="L378" s="63">
        <f t="shared" si="100"/>
        <v>0</v>
      </c>
      <c r="M378" s="78">
        <v>235547846.0783</v>
      </c>
      <c r="N378" s="68">
        <f t="shared" si="90"/>
        <v>469955969.76200002</v>
      </c>
      <c r="O378" s="67"/>
      <c r="P378" s="189"/>
      <c r="Q378" s="71">
        <v>7</v>
      </c>
      <c r="R378" s="189"/>
      <c r="S378" s="63" t="s">
        <v>879</v>
      </c>
      <c r="T378" s="63">
        <v>26079369.421100002</v>
      </c>
      <c r="U378" s="63">
        <v>0</v>
      </c>
      <c r="V378" s="63">
        <v>119612252.6596</v>
      </c>
      <c r="W378" s="63">
        <v>56131607.125500001</v>
      </c>
      <c r="X378" s="63">
        <v>5491187.3619999997</v>
      </c>
      <c r="Y378" s="63">
        <v>6054696.8761999998</v>
      </c>
      <c r="Z378" s="63">
        <v>0</v>
      </c>
      <c r="AA378" s="63">
        <f t="shared" si="96"/>
        <v>6054696.8761999998</v>
      </c>
      <c r="AB378" s="63">
        <v>174188251.87180001</v>
      </c>
      <c r="AC378" s="68">
        <f t="shared" si="91"/>
        <v>387557365.31620002</v>
      </c>
    </row>
    <row r="379" spans="1:29" ht="24.9" customHeight="1">
      <c r="A379" s="187"/>
      <c r="B379" s="189"/>
      <c r="C379" s="59">
        <v>16</v>
      </c>
      <c r="D379" s="63" t="s">
        <v>880</v>
      </c>
      <c r="E379" s="63">
        <v>22679276.8935</v>
      </c>
      <c r="F379" s="63">
        <v>0</v>
      </c>
      <c r="G379" s="63">
        <v>104017829.3471</v>
      </c>
      <c r="H379" s="63">
        <v>48813460.169299997</v>
      </c>
      <c r="I379" s="63">
        <v>6443924.5062999995</v>
      </c>
      <c r="J379" s="63">
        <v>5265316.9923</v>
      </c>
      <c r="K379" s="63">
        <v>5265316.9923</v>
      </c>
      <c r="L379" s="63">
        <f t="shared" si="100"/>
        <v>0</v>
      </c>
      <c r="M379" s="78">
        <v>179320295.2899</v>
      </c>
      <c r="N379" s="68">
        <f t="shared" si="90"/>
        <v>361274786.20609999</v>
      </c>
      <c r="O379" s="67"/>
      <c r="P379" s="189"/>
      <c r="Q379" s="71">
        <v>8</v>
      </c>
      <c r="R379" s="189"/>
      <c r="S379" s="63" t="s">
        <v>881</v>
      </c>
      <c r="T379" s="63">
        <v>22657622.7982</v>
      </c>
      <c r="U379" s="63">
        <v>0</v>
      </c>
      <c r="V379" s="63">
        <v>103918513.4824</v>
      </c>
      <c r="W379" s="63">
        <v>48766853.245899998</v>
      </c>
      <c r="X379" s="63">
        <v>5178327.1556000002</v>
      </c>
      <c r="Y379" s="63">
        <v>5260289.6858000001</v>
      </c>
      <c r="Z379" s="63">
        <v>0</v>
      </c>
      <c r="AA379" s="63">
        <f t="shared" si="96"/>
        <v>5260289.6858000001</v>
      </c>
      <c r="AB379" s="63">
        <v>163741663.2308</v>
      </c>
      <c r="AC379" s="68">
        <f t="shared" si="91"/>
        <v>349523269.59869999</v>
      </c>
    </row>
    <row r="380" spans="1:29" ht="24.9" customHeight="1">
      <c r="A380" s="187"/>
      <c r="B380" s="189"/>
      <c r="C380" s="59">
        <v>17</v>
      </c>
      <c r="D380" s="63" t="s">
        <v>882</v>
      </c>
      <c r="E380" s="63">
        <v>31556468.403299998</v>
      </c>
      <c r="F380" s="63">
        <v>0</v>
      </c>
      <c r="G380" s="63">
        <v>144732804.33840001</v>
      </c>
      <c r="H380" s="63">
        <v>67920173.148399994</v>
      </c>
      <c r="I380" s="63">
        <v>8706022.2188000008</v>
      </c>
      <c r="J380" s="63">
        <v>7326283.3766999999</v>
      </c>
      <c r="K380" s="63">
        <v>7326283.3766999999</v>
      </c>
      <c r="L380" s="63">
        <f t="shared" si="100"/>
        <v>0</v>
      </c>
      <c r="M380" s="78">
        <v>254853085.28709999</v>
      </c>
      <c r="N380" s="68">
        <f t="shared" si="90"/>
        <v>507768553.39600003</v>
      </c>
      <c r="O380" s="67"/>
      <c r="P380" s="189"/>
      <c r="Q380" s="71">
        <v>9</v>
      </c>
      <c r="R380" s="189"/>
      <c r="S380" s="63" t="s">
        <v>883</v>
      </c>
      <c r="T380" s="63">
        <v>29881779.0546</v>
      </c>
      <c r="U380" s="63">
        <v>0</v>
      </c>
      <c r="V380" s="63">
        <v>137051891.41949999</v>
      </c>
      <c r="W380" s="63">
        <v>64315676.3116</v>
      </c>
      <c r="X380" s="63">
        <v>6656496.8711000001</v>
      </c>
      <c r="Y380" s="63">
        <v>6937480.4035999998</v>
      </c>
      <c r="Z380" s="63">
        <v>0</v>
      </c>
      <c r="AA380" s="63">
        <f t="shared" si="96"/>
        <v>6937480.4035999998</v>
      </c>
      <c r="AB380" s="63">
        <v>213098630.47490001</v>
      </c>
      <c r="AC380" s="68">
        <f t="shared" si="91"/>
        <v>457941954.53530002</v>
      </c>
    </row>
    <row r="381" spans="1:29" ht="24.9" customHeight="1">
      <c r="A381" s="187"/>
      <c r="B381" s="189"/>
      <c r="C381" s="59">
        <v>18</v>
      </c>
      <c r="D381" s="63" t="s">
        <v>884</v>
      </c>
      <c r="E381" s="63">
        <v>21225326.1853</v>
      </c>
      <c r="F381" s="63">
        <v>0</v>
      </c>
      <c r="G381" s="63">
        <v>97349327.641900003</v>
      </c>
      <c r="H381" s="63">
        <v>45684067.406300001</v>
      </c>
      <c r="I381" s="63">
        <v>6529467.2528999997</v>
      </c>
      <c r="J381" s="63">
        <v>4927761.6370999999</v>
      </c>
      <c r="K381" s="63">
        <v>4927761.6370999999</v>
      </c>
      <c r="L381" s="63">
        <f t="shared" si="100"/>
        <v>0</v>
      </c>
      <c r="M381" s="78">
        <v>182176618.5517</v>
      </c>
      <c r="N381" s="68">
        <f t="shared" si="90"/>
        <v>352964807.0381</v>
      </c>
      <c r="O381" s="67"/>
      <c r="P381" s="189"/>
      <c r="Q381" s="71">
        <v>10</v>
      </c>
      <c r="R381" s="189"/>
      <c r="S381" s="63" t="s">
        <v>885</v>
      </c>
      <c r="T381" s="63">
        <v>21074261.8752</v>
      </c>
      <c r="U381" s="63">
        <v>0</v>
      </c>
      <c r="V381" s="63">
        <v>96656475.673500001</v>
      </c>
      <c r="W381" s="63">
        <v>45358926.012999997</v>
      </c>
      <c r="X381" s="63">
        <v>5219315.1622000001</v>
      </c>
      <c r="Y381" s="63">
        <v>4892689.9068999998</v>
      </c>
      <c r="Z381" s="63">
        <v>0</v>
      </c>
      <c r="AA381" s="63">
        <f t="shared" si="96"/>
        <v>4892689.9068999998</v>
      </c>
      <c r="AB381" s="63">
        <v>165110277.18399999</v>
      </c>
      <c r="AC381" s="68">
        <f t="shared" si="91"/>
        <v>338311945.81480002</v>
      </c>
    </row>
    <row r="382" spans="1:29" ht="24.9" customHeight="1">
      <c r="A382" s="187"/>
      <c r="B382" s="189"/>
      <c r="C382" s="59">
        <v>19</v>
      </c>
      <c r="D382" s="63" t="s">
        <v>886</v>
      </c>
      <c r="E382" s="63">
        <v>28006790.829300001</v>
      </c>
      <c r="F382" s="63">
        <v>0</v>
      </c>
      <c r="G382" s="63">
        <v>128452313.65719999</v>
      </c>
      <c r="H382" s="63">
        <v>60280068.674000002</v>
      </c>
      <c r="I382" s="63">
        <v>8184667.0174000002</v>
      </c>
      <c r="J382" s="63">
        <v>6502175.1947999997</v>
      </c>
      <c r="K382" s="63">
        <v>6502175.1947999997</v>
      </c>
      <c r="L382" s="63">
        <f t="shared" si="100"/>
        <v>0</v>
      </c>
      <c r="M382" s="78">
        <v>237444724.57859999</v>
      </c>
      <c r="N382" s="68">
        <f t="shared" si="90"/>
        <v>462368564.75650001</v>
      </c>
      <c r="O382" s="67"/>
      <c r="P382" s="189"/>
      <c r="Q382" s="71">
        <v>11</v>
      </c>
      <c r="R382" s="189"/>
      <c r="S382" s="63" t="s">
        <v>887</v>
      </c>
      <c r="T382" s="63">
        <v>20185792.213300001</v>
      </c>
      <c r="U382" s="63">
        <v>0</v>
      </c>
      <c r="V382" s="63">
        <v>92581535.978300005</v>
      </c>
      <c r="W382" s="63">
        <v>43446639.362300001</v>
      </c>
      <c r="X382" s="63">
        <v>4685058.5091000004</v>
      </c>
      <c r="Y382" s="63">
        <v>4686419.0267000003</v>
      </c>
      <c r="Z382" s="63">
        <v>0</v>
      </c>
      <c r="AA382" s="63">
        <f t="shared" si="96"/>
        <v>4686419.0267000003</v>
      </c>
      <c r="AB382" s="63">
        <v>147271129.3152</v>
      </c>
      <c r="AC382" s="68">
        <f t="shared" si="91"/>
        <v>312856574.40490001</v>
      </c>
    </row>
    <row r="383" spans="1:29" ht="24.9" customHeight="1">
      <c r="A383" s="187"/>
      <c r="B383" s="189"/>
      <c r="C383" s="59">
        <v>20</v>
      </c>
      <c r="D383" s="63" t="s">
        <v>888</v>
      </c>
      <c r="E383" s="63">
        <v>23481651.453499999</v>
      </c>
      <c r="F383" s="63">
        <v>0</v>
      </c>
      <c r="G383" s="63">
        <v>107697896.4166</v>
      </c>
      <c r="H383" s="63">
        <v>50540441.096000001</v>
      </c>
      <c r="I383" s="63">
        <v>6565652.5291999998</v>
      </c>
      <c r="J383" s="63">
        <v>5451599.6689999998</v>
      </c>
      <c r="K383" s="63">
        <v>5451599.6689999998</v>
      </c>
      <c r="L383" s="63">
        <f t="shared" si="100"/>
        <v>0</v>
      </c>
      <c r="M383" s="78">
        <v>183384866.4817</v>
      </c>
      <c r="N383" s="68">
        <f t="shared" si="90"/>
        <v>371670507.977</v>
      </c>
      <c r="O383" s="67"/>
      <c r="P383" s="189"/>
      <c r="Q383" s="71">
        <v>12</v>
      </c>
      <c r="R383" s="189"/>
      <c r="S383" s="63" t="s">
        <v>889</v>
      </c>
      <c r="T383" s="63">
        <v>21642256.197799999</v>
      </c>
      <c r="U383" s="63">
        <v>0</v>
      </c>
      <c r="V383" s="63">
        <v>99261564.750599995</v>
      </c>
      <c r="W383" s="63">
        <v>46581441.544299997</v>
      </c>
      <c r="X383" s="63">
        <v>4993669.2408999996</v>
      </c>
      <c r="Y383" s="63">
        <v>5024557.8746999996</v>
      </c>
      <c r="Z383" s="63">
        <v>0</v>
      </c>
      <c r="AA383" s="63">
        <f t="shared" si="96"/>
        <v>5024557.8746999996</v>
      </c>
      <c r="AB383" s="63">
        <v>157575825.46990001</v>
      </c>
      <c r="AC383" s="68">
        <f t="shared" si="91"/>
        <v>335079315.07819998</v>
      </c>
    </row>
    <row r="384" spans="1:29" ht="24.9" customHeight="1">
      <c r="A384" s="187"/>
      <c r="B384" s="189"/>
      <c r="C384" s="59">
        <v>21</v>
      </c>
      <c r="D384" s="63" t="s">
        <v>890</v>
      </c>
      <c r="E384" s="63">
        <v>29930539.565099999</v>
      </c>
      <c r="F384" s="63">
        <v>0</v>
      </c>
      <c r="G384" s="63">
        <v>137275530.05180001</v>
      </c>
      <c r="H384" s="63">
        <v>64420625.391500004</v>
      </c>
      <c r="I384" s="63">
        <v>8259992.1908999998</v>
      </c>
      <c r="J384" s="63">
        <v>6948800.8503</v>
      </c>
      <c r="K384" s="63">
        <v>6948800.8503</v>
      </c>
      <c r="L384" s="63">
        <f t="shared" si="100"/>
        <v>0</v>
      </c>
      <c r="M384" s="78">
        <v>239959876.98719999</v>
      </c>
      <c r="N384" s="68">
        <f t="shared" si="90"/>
        <v>479846564.18650001</v>
      </c>
      <c r="O384" s="67"/>
      <c r="P384" s="189"/>
      <c r="Q384" s="71">
        <v>13</v>
      </c>
      <c r="R384" s="189"/>
      <c r="S384" s="63" t="s">
        <v>891</v>
      </c>
      <c r="T384" s="63">
        <v>23538513.312800001</v>
      </c>
      <c r="U384" s="63">
        <v>0</v>
      </c>
      <c r="V384" s="63">
        <v>107958691.6441</v>
      </c>
      <c r="W384" s="63">
        <v>50662827.0132</v>
      </c>
      <c r="X384" s="63">
        <v>5733018.9550999999</v>
      </c>
      <c r="Y384" s="63">
        <v>5464800.9590999996</v>
      </c>
      <c r="Z384" s="63">
        <v>0</v>
      </c>
      <c r="AA384" s="63">
        <f t="shared" si="96"/>
        <v>5464800.9590999996</v>
      </c>
      <c r="AB384" s="63">
        <v>182263152.8064</v>
      </c>
      <c r="AC384" s="68">
        <f t="shared" si="91"/>
        <v>375621004.69069999</v>
      </c>
    </row>
    <row r="385" spans="1:29" ht="24.9" customHeight="1">
      <c r="A385" s="187"/>
      <c r="B385" s="189"/>
      <c r="C385" s="59">
        <v>22</v>
      </c>
      <c r="D385" s="63" t="s">
        <v>892</v>
      </c>
      <c r="E385" s="63">
        <v>33486239.6074</v>
      </c>
      <c r="F385" s="63">
        <v>0</v>
      </c>
      <c r="G385" s="63">
        <v>153583642.60510001</v>
      </c>
      <c r="H385" s="63">
        <v>72073692.250799999</v>
      </c>
      <c r="I385" s="63">
        <v>8531911.4762999993</v>
      </c>
      <c r="J385" s="63">
        <v>7774307.2339000003</v>
      </c>
      <c r="K385" s="63">
        <v>7774307.2339000003</v>
      </c>
      <c r="L385" s="63">
        <f t="shared" si="100"/>
        <v>0</v>
      </c>
      <c r="M385" s="78">
        <v>249039423.8908</v>
      </c>
      <c r="N385" s="68">
        <f t="shared" si="90"/>
        <v>516714909.83039999</v>
      </c>
      <c r="O385" s="67"/>
      <c r="P385" s="189"/>
      <c r="Q385" s="71">
        <v>14</v>
      </c>
      <c r="R385" s="189"/>
      <c r="S385" s="63" t="s">
        <v>893</v>
      </c>
      <c r="T385" s="63">
        <v>25901456.191500001</v>
      </c>
      <c r="U385" s="63">
        <v>0</v>
      </c>
      <c r="V385" s="63">
        <v>118796258.9201</v>
      </c>
      <c r="W385" s="63">
        <v>55748677.7936</v>
      </c>
      <c r="X385" s="63">
        <v>6383318.0460999999</v>
      </c>
      <c r="Y385" s="63">
        <v>6013391.7871000003</v>
      </c>
      <c r="Z385" s="63">
        <v>0</v>
      </c>
      <c r="AA385" s="63">
        <f t="shared" si="96"/>
        <v>6013391.7871000003</v>
      </c>
      <c r="AB385" s="63">
        <v>203977026.79550001</v>
      </c>
      <c r="AC385" s="68">
        <f t="shared" si="91"/>
        <v>416820129.53390002</v>
      </c>
    </row>
    <row r="386" spans="1:29" ht="24.9" customHeight="1">
      <c r="A386" s="187"/>
      <c r="B386" s="190"/>
      <c r="C386" s="59">
        <v>23</v>
      </c>
      <c r="D386" s="63" t="s">
        <v>894</v>
      </c>
      <c r="E386" s="63">
        <v>34192343.766900003</v>
      </c>
      <c r="F386" s="63">
        <v>0</v>
      </c>
      <c r="G386" s="63">
        <v>156822168.34450001</v>
      </c>
      <c r="H386" s="63">
        <v>73593466.775800005</v>
      </c>
      <c r="I386" s="63">
        <v>9612855.3784999996</v>
      </c>
      <c r="J386" s="63">
        <v>7938239.3666000003</v>
      </c>
      <c r="K386" s="63">
        <v>7938239.3666000003</v>
      </c>
      <c r="L386" s="63">
        <f t="shared" si="100"/>
        <v>0</v>
      </c>
      <c r="M386" s="78">
        <v>285132784.62989998</v>
      </c>
      <c r="N386" s="68">
        <f t="shared" si="90"/>
        <v>559353618.89559996</v>
      </c>
      <c r="O386" s="67"/>
      <c r="P386" s="189"/>
      <c r="Q386" s="71">
        <v>15</v>
      </c>
      <c r="R386" s="189"/>
      <c r="S386" s="63" t="s">
        <v>895</v>
      </c>
      <c r="T386" s="63">
        <v>24023341.5616</v>
      </c>
      <c r="U386" s="63">
        <v>1E-4</v>
      </c>
      <c r="V386" s="63">
        <v>110182341.9963</v>
      </c>
      <c r="W386" s="63">
        <v>51706341.0779</v>
      </c>
      <c r="X386" s="63">
        <v>4868668.7693999996</v>
      </c>
      <c r="Y386" s="63">
        <v>5577360.7390999999</v>
      </c>
      <c r="Z386" s="63">
        <v>0</v>
      </c>
      <c r="AA386" s="63">
        <f t="shared" si="96"/>
        <v>5577360.7390999999</v>
      </c>
      <c r="AB386" s="63">
        <v>153401985.27200001</v>
      </c>
      <c r="AC386" s="68">
        <f t="shared" si="91"/>
        <v>349760039.41640002</v>
      </c>
    </row>
    <row r="387" spans="1:29" ht="24.9" customHeight="1">
      <c r="A387" s="59"/>
      <c r="B387" s="180" t="s">
        <v>896</v>
      </c>
      <c r="C387" s="181"/>
      <c r="D387" s="64"/>
      <c r="E387" s="64">
        <f>SUM(E364:E386)</f>
        <v>667114209.15349996</v>
      </c>
      <c r="F387" s="64">
        <f t="shared" ref="F387:N387" si="103">SUM(F364:F386)</f>
        <v>0</v>
      </c>
      <c r="G387" s="64">
        <f t="shared" si="103"/>
        <v>3059699490.7975998</v>
      </c>
      <c r="H387" s="64">
        <f t="shared" si="103"/>
        <v>1435854989.1068001</v>
      </c>
      <c r="I387" s="64">
        <f t="shared" si="103"/>
        <v>181991184.9276</v>
      </c>
      <c r="J387" s="64">
        <f t="shared" si="103"/>
        <v>154880060.67160001</v>
      </c>
      <c r="K387" s="64">
        <f t="shared" si="103"/>
        <v>154880060.67160001</v>
      </c>
      <c r="L387" s="64">
        <f t="shared" si="103"/>
        <v>0</v>
      </c>
      <c r="M387" s="64">
        <f t="shared" si="103"/>
        <v>5252331874.2936001</v>
      </c>
      <c r="N387" s="64">
        <f t="shared" si="103"/>
        <v>10596991748.2791</v>
      </c>
      <c r="O387" s="86"/>
      <c r="P387" s="189"/>
      <c r="Q387" s="71">
        <v>16</v>
      </c>
      <c r="R387" s="189"/>
      <c r="S387" s="63" t="s">
        <v>897</v>
      </c>
      <c r="T387" s="63">
        <v>25036439.3442</v>
      </c>
      <c r="U387" s="63">
        <v>0</v>
      </c>
      <c r="V387" s="63">
        <v>114828884.86210001</v>
      </c>
      <c r="W387" s="63">
        <v>53886869.517300002</v>
      </c>
      <c r="X387" s="63">
        <v>5440958.8082999997</v>
      </c>
      <c r="Y387" s="63">
        <v>5812565.8117000004</v>
      </c>
      <c r="Z387" s="63">
        <v>0</v>
      </c>
      <c r="AA387" s="63">
        <f t="shared" si="96"/>
        <v>5812565.8117000004</v>
      </c>
      <c r="AB387" s="63">
        <v>172511090.54550001</v>
      </c>
      <c r="AC387" s="68">
        <f t="shared" si="91"/>
        <v>377516808.88910002</v>
      </c>
    </row>
    <row r="388" spans="1:29" ht="24.9" customHeight="1">
      <c r="A388" s="187">
        <v>19</v>
      </c>
      <c r="B388" s="188" t="s">
        <v>106</v>
      </c>
      <c r="C388" s="59">
        <v>1</v>
      </c>
      <c r="D388" s="63" t="s">
        <v>898</v>
      </c>
      <c r="E388" s="63">
        <v>21941914.966899998</v>
      </c>
      <c r="F388" s="63">
        <v>0</v>
      </c>
      <c r="G388" s="63">
        <v>100635940.78820001</v>
      </c>
      <c r="H388" s="63">
        <v>47226408.377300002</v>
      </c>
      <c r="I388" s="63">
        <v>6473566.3487999998</v>
      </c>
      <c r="J388" s="63">
        <v>5094127.9238999998</v>
      </c>
      <c r="K388" s="63">
        <v>0</v>
      </c>
      <c r="L388" s="63">
        <f t="shared" ref="L388:L412" si="104">J388-K388</f>
        <v>5094127.9238999998</v>
      </c>
      <c r="M388" s="78">
        <v>193630338.33000001</v>
      </c>
      <c r="N388" s="68">
        <f t="shared" si="90"/>
        <v>375002296.73509997</v>
      </c>
      <c r="O388" s="67"/>
      <c r="P388" s="190"/>
      <c r="Q388" s="71">
        <v>17</v>
      </c>
      <c r="R388" s="190"/>
      <c r="S388" s="63" t="s">
        <v>899</v>
      </c>
      <c r="T388" s="63">
        <v>24976944.005600002</v>
      </c>
      <c r="U388" s="63">
        <v>0</v>
      </c>
      <c r="V388" s="63">
        <v>114556011.2603</v>
      </c>
      <c r="W388" s="63">
        <v>53758815.463699996</v>
      </c>
      <c r="X388" s="63">
        <v>5267507.2641000003</v>
      </c>
      <c r="Y388" s="63">
        <v>5798753.1218999997</v>
      </c>
      <c r="Z388" s="63">
        <v>0</v>
      </c>
      <c r="AA388" s="63">
        <f t="shared" si="96"/>
        <v>5798753.1218999997</v>
      </c>
      <c r="AB388" s="63">
        <v>166719440.17210001</v>
      </c>
      <c r="AC388" s="68">
        <f t="shared" si="91"/>
        <v>371077471.2877</v>
      </c>
    </row>
    <row r="389" spans="1:29" ht="24.9" customHeight="1">
      <c r="A389" s="187"/>
      <c r="B389" s="189"/>
      <c r="C389" s="59">
        <v>2</v>
      </c>
      <c r="D389" s="63" t="s">
        <v>900</v>
      </c>
      <c r="E389" s="63">
        <v>22474287.3684</v>
      </c>
      <c r="F389" s="63">
        <v>0</v>
      </c>
      <c r="G389" s="63">
        <v>103077650.9834</v>
      </c>
      <c r="H389" s="63">
        <v>48372253.508900002</v>
      </c>
      <c r="I389" s="63">
        <v>6662097.0533999996</v>
      </c>
      <c r="J389" s="63">
        <v>5217725.7559000002</v>
      </c>
      <c r="K389" s="63">
        <v>0</v>
      </c>
      <c r="L389" s="63">
        <f t="shared" si="104"/>
        <v>5217725.7559000002</v>
      </c>
      <c r="M389" s="78">
        <v>199925490.84990001</v>
      </c>
      <c r="N389" s="68">
        <f t="shared" si="90"/>
        <v>385729505.51990002</v>
      </c>
      <c r="O389" s="67"/>
      <c r="P389" s="59"/>
      <c r="Q389" s="181"/>
      <c r="R389" s="182"/>
      <c r="S389" s="64"/>
      <c r="T389" s="64">
        <f t="shared" ref="T389:Y389" si="105">SUM(T372:T388)</f>
        <v>423126011.44660002</v>
      </c>
      <c r="U389" s="64">
        <f t="shared" si="105"/>
        <v>1E-4</v>
      </c>
      <c r="V389" s="64">
        <f t="shared" si="105"/>
        <v>1940654874.3864</v>
      </c>
      <c r="W389" s="64">
        <f t="shared" si="105"/>
        <v>910710019.69389999</v>
      </c>
      <c r="X389" s="64">
        <f t="shared" si="105"/>
        <v>94646157.177200004</v>
      </c>
      <c r="Y389" s="64">
        <f t="shared" si="105"/>
        <v>98234727.165999994</v>
      </c>
      <c r="Z389" s="64">
        <f t="shared" ref="Z389" si="106">SUM(Z372:Z388)</f>
        <v>0</v>
      </c>
      <c r="AA389" s="64">
        <f t="shared" si="96"/>
        <v>98234727.165999994</v>
      </c>
      <c r="AB389" s="64">
        <f>SUM(AB372:AB388)</f>
        <v>3004473559.5854001</v>
      </c>
      <c r="AC389" s="64">
        <f>SUM(AC372:AC388)</f>
        <v>6471845349.4555998</v>
      </c>
    </row>
    <row r="390" spans="1:29" ht="24.9" customHeight="1">
      <c r="A390" s="187"/>
      <c r="B390" s="189"/>
      <c r="C390" s="59">
        <v>3</v>
      </c>
      <c r="D390" s="63" t="s">
        <v>901</v>
      </c>
      <c r="E390" s="63">
        <v>20492122.296700001</v>
      </c>
      <c r="F390" s="63">
        <v>0</v>
      </c>
      <c r="G390" s="63">
        <v>93986509.800600007</v>
      </c>
      <c r="H390" s="63">
        <v>44105965.115699999</v>
      </c>
      <c r="I390" s="63">
        <v>6340667.2695000004</v>
      </c>
      <c r="J390" s="63">
        <v>4757537.9164000005</v>
      </c>
      <c r="K390" s="63">
        <v>0</v>
      </c>
      <c r="L390" s="63">
        <f t="shared" si="104"/>
        <v>4757537.9164000005</v>
      </c>
      <c r="M390" s="78">
        <v>189192758.91249999</v>
      </c>
      <c r="N390" s="68">
        <f t="shared" si="90"/>
        <v>358875561.3114</v>
      </c>
      <c r="O390" s="67"/>
      <c r="P390" s="188">
        <v>36</v>
      </c>
      <c r="Q390" s="71">
        <v>1</v>
      </c>
      <c r="R390" s="188" t="s">
        <v>123</v>
      </c>
      <c r="S390" s="63" t="s">
        <v>902</v>
      </c>
      <c r="T390" s="63">
        <v>23510058.627799999</v>
      </c>
      <c r="U390" s="63">
        <v>0</v>
      </c>
      <c r="V390" s="63">
        <v>107828185.0768</v>
      </c>
      <c r="W390" s="63">
        <v>50601582.924900003</v>
      </c>
      <c r="X390" s="63">
        <v>5633086.1267999997</v>
      </c>
      <c r="Y390" s="63">
        <v>5458194.7988</v>
      </c>
      <c r="Z390" s="63">
        <v>0</v>
      </c>
      <c r="AA390" s="63">
        <f t="shared" si="96"/>
        <v>5458194.7988</v>
      </c>
      <c r="AB390" s="63">
        <v>176896651.15709999</v>
      </c>
      <c r="AC390" s="68">
        <f t="shared" si="91"/>
        <v>369927758.71219999</v>
      </c>
    </row>
    <row r="391" spans="1:29" ht="24.9" customHeight="1">
      <c r="A391" s="187"/>
      <c r="B391" s="189"/>
      <c r="C391" s="59">
        <v>4</v>
      </c>
      <c r="D391" s="63" t="s">
        <v>903</v>
      </c>
      <c r="E391" s="63">
        <v>22231119.671300001</v>
      </c>
      <c r="F391" s="63">
        <v>0</v>
      </c>
      <c r="G391" s="63">
        <v>101962369.5686</v>
      </c>
      <c r="H391" s="63">
        <v>47848874.533799998</v>
      </c>
      <c r="I391" s="63">
        <v>6646864.8647999996</v>
      </c>
      <c r="J391" s="63">
        <v>5161270.9132000003</v>
      </c>
      <c r="K391" s="63">
        <v>0</v>
      </c>
      <c r="L391" s="63">
        <f t="shared" si="104"/>
        <v>5161270.9132000003</v>
      </c>
      <c r="M391" s="78">
        <v>199416879.00170001</v>
      </c>
      <c r="N391" s="68">
        <f t="shared" si="90"/>
        <v>383267378.55339998</v>
      </c>
      <c r="O391" s="67"/>
      <c r="P391" s="189"/>
      <c r="Q391" s="71">
        <v>2</v>
      </c>
      <c r="R391" s="189"/>
      <c r="S391" s="63" t="s">
        <v>904</v>
      </c>
      <c r="T391" s="63">
        <v>22763612.704</v>
      </c>
      <c r="U391" s="63">
        <v>0</v>
      </c>
      <c r="V391" s="63">
        <v>104404633.03489999</v>
      </c>
      <c r="W391" s="63">
        <v>48994979.304300003</v>
      </c>
      <c r="X391" s="63">
        <v>6158384.7462999998</v>
      </c>
      <c r="Y391" s="63">
        <v>5284896.7511999998</v>
      </c>
      <c r="Z391" s="63">
        <v>0</v>
      </c>
      <c r="AA391" s="63">
        <f t="shared" si="96"/>
        <v>5284896.7511999998</v>
      </c>
      <c r="AB391" s="63">
        <v>194436684.9483</v>
      </c>
      <c r="AC391" s="68">
        <f t="shared" si="91"/>
        <v>382043191.48900002</v>
      </c>
    </row>
    <row r="392" spans="1:29" ht="24.9" customHeight="1">
      <c r="A392" s="187"/>
      <c r="B392" s="189"/>
      <c r="C392" s="59">
        <v>5</v>
      </c>
      <c r="D392" s="63" t="s">
        <v>905</v>
      </c>
      <c r="E392" s="63">
        <v>26944848.871199999</v>
      </c>
      <c r="F392" s="63">
        <v>0</v>
      </c>
      <c r="G392" s="63">
        <v>123581748.4316</v>
      </c>
      <c r="H392" s="63">
        <v>57994411.0792</v>
      </c>
      <c r="I392" s="63">
        <v>7685572.9923</v>
      </c>
      <c r="J392" s="63">
        <v>6255630.2515000002</v>
      </c>
      <c r="K392" s="63">
        <v>0</v>
      </c>
      <c r="L392" s="63">
        <f t="shared" si="104"/>
        <v>6255630.2515000002</v>
      </c>
      <c r="M392" s="78">
        <v>234099962.06580001</v>
      </c>
      <c r="N392" s="68">
        <f t="shared" ref="N392:N412" si="107">E392+F392+G392+H392+I392+L392+M392</f>
        <v>456562173.69160002</v>
      </c>
      <c r="O392" s="67"/>
      <c r="P392" s="189"/>
      <c r="Q392" s="71">
        <v>3</v>
      </c>
      <c r="R392" s="189"/>
      <c r="S392" s="63" t="s">
        <v>906</v>
      </c>
      <c r="T392" s="63">
        <v>26864791.612</v>
      </c>
      <c r="U392" s="63">
        <v>0</v>
      </c>
      <c r="V392" s="63">
        <v>123214568.192</v>
      </c>
      <c r="W392" s="63">
        <v>57822100.830899999</v>
      </c>
      <c r="X392" s="63">
        <v>6449467.8671000004</v>
      </c>
      <c r="Y392" s="63">
        <v>6237043.8191</v>
      </c>
      <c r="Z392" s="63">
        <v>0</v>
      </c>
      <c r="AA392" s="63">
        <f t="shared" si="96"/>
        <v>6237043.8191</v>
      </c>
      <c r="AB392" s="63">
        <v>204156123.729</v>
      </c>
      <c r="AC392" s="68">
        <f t="shared" ref="AC392:AC410" si="108">T392+U392+V392+W392+X392+AA392+AB392</f>
        <v>424744096.05010003</v>
      </c>
    </row>
    <row r="393" spans="1:29" ht="24.9" customHeight="1">
      <c r="A393" s="187"/>
      <c r="B393" s="189"/>
      <c r="C393" s="59">
        <v>6</v>
      </c>
      <c r="D393" s="63" t="s">
        <v>907</v>
      </c>
      <c r="E393" s="63">
        <v>21467093.6424</v>
      </c>
      <c r="F393" s="63">
        <v>0</v>
      </c>
      <c r="G393" s="63">
        <v>98458186.897100002</v>
      </c>
      <c r="H393" s="63">
        <v>46204432.592</v>
      </c>
      <c r="I393" s="63">
        <v>6435356.3920999998</v>
      </c>
      <c r="J393" s="63">
        <v>4983891.3940000003</v>
      </c>
      <c r="K393" s="63">
        <v>0</v>
      </c>
      <c r="L393" s="63">
        <f t="shared" si="104"/>
        <v>4983891.3940000003</v>
      </c>
      <c r="M393" s="78">
        <v>192354485.11570001</v>
      </c>
      <c r="N393" s="68">
        <f t="shared" si="107"/>
        <v>369903446.03329998</v>
      </c>
      <c r="O393" s="67"/>
      <c r="P393" s="189"/>
      <c r="Q393" s="71">
        <v>4</v>
      </c>
      <c r="R393" s="189"/>
      <c r="S393" s="63" t="s">
        <v>908</v>
      </c>
      <c r="T393" s="63">
        <v>29650892.540100001</v>
      </c>
      <c r="U393" s="63">
        <v>0</v>
      </c>
      <c r="V393" s="63">
        <v>135992937.28380001</v>
      </c>
      <c r="W393" s="63">
        <v>63818730.5876</v>
      </c>
      <c r="X393" s="63">
        <v>6994295.2352999998</v>
      </c>
      <c r="Y393" s="63">
        <v>6883876.8123000003</v>
      </c>
      <c r="Z393" s="63">
        <v>0</v>
      </c>
      <c r="AA393" s="63">
        <f t="shared" si="96"/>
        <v>6883876.8123000003</v>
      </c>
      <c r="AB393" s="63">
        <v>222348234.0706</v>
      </c>
      <c r="AC393" s="68">
        <f t="shared" si="108"/>
        <v>465688966.52969998</v>
      </c>
    </row>
    <row r="394" spans="1:29" ht="24.9" customHeight="1">
      <c r="A394" s="187"/>
      <c r="B394" s="189"/>
      <c r="C394" s="59">
        <v>7</v>
      </c>
      <c r="D394" s="63" t="s">
        <v>909</v>
      </c>
      <c r="E394" s="63">
        <v>34650224.104000002</v>
      </c>
      <c r="F394" s="63">
        <v>0</v>
      </c>
      <c r="G394" s="63">
        <v>158922222.90020001</v>
      </c>
      <c r="H394" s="63">
        <v>74578979.836899996</v>
      </c>
      <c r="I394" s="63">
        <v>9353321.0667000003</v>
      </c>
      <c r="J394" s="63">
        <v>8044542.8052000003</v>
      </c>
      <c r="K394" s="63">
        <v>0</v>
      </c>
      <c r="L394" s="63">
        <f t="shared" si="104"/>
        <v>8044542.8052000003</v>
      </c>
      <c r="M394" s="78">
        <v>289787063.63380003</v>
      </c>
      <c r="N394" s="68">
        <f t="shared" si="107"/>
        <v>575336354.34679997</v>
      </c>
      <c r="O394" s="67"/>
      <c r="P394" s="189"/>
      <c r="Q394" s="71">
        <v>5</v>
      </c>
      <c r="R394" s="189"/>
      <c r="S394" s="63" t="s">
        <v>910</v>
      </c>
      <c r="T394" s="63">
        <v>25807942.009100001</v>
      </c>
      <c r="U394" s="63">
        <v>0</v>
      </c>
      <c r="V394" s="63">
        <v>118367358.9024</v>
      </c>
      <c r="W394" s="63">
        <v>55547403.703699999</v>
      </c>
      <c r="X394" s="63">
        <v>6365961.5723000001</v>
      </c>
      <c r="Y394" s="63">
        <v>5991681.1385000004</v>
      </c>
      <c r="Z394" s="63">
        <v>0</v>
      </c>
      <c r="AA394" s="63">
        <f t="shared" si="96"/>
        <v>5991681.1385000004</v>
      </c>
      <c r="AB394" s="63">
        <v>201367798.80540001</v>
      </c>
      <c r="AC394" s="68">
        <f t="shared" si="108"/>
        <v>413448146.13139999</v>
      </c>
    </row>
    <row r="395" spans="1:29" ht="24.9" customHeight="1">
      <c r="A395" s="187"/>
      <c r="B395" s="189"/>
      <c r="C395" s="59">
        <v>8</v>
      </c>
      <c r="D395" s="63" t="s">
        <v>911</v>
      </c>
      <c r="E395" s="63">
        <v>23607744.693399999</v>
      </c>
      <c r="F395" s="63">
        <v>0</v>
      </c>
      <c r="G395" s="63">
        <v>108276219.3133</v>
      </c>
      <c r="H395" s="63">
        <v>50811836.316</v>
      </c>
      <c r="I395" s="63">
        <v>6871804.5022999998</v>
      </c>
      <c r="J395" s="63">
        <v>5480874.0097000003</v>
      </c>
      <c r="K395" s="63">
        <v>0</v>
      </c>
      <c r="L395" s="63">
        <f t="shared" si="104"/>
        <v>5480874.0097000003</v>
      </c>
      <c r="M395" s="78">
        <v>206927747.47710001</v>
      </c>
      <c r="N395" s="68">
        <f t="shared" si="107"/>
        <v>401976226.3118</v>
      </c>
      <c r="O395" s="67"/>
      <c r="P395" s="189"/>
      <c r="Q395" s="71">
        <v>6</v>
      </c>
      <c r="R395" s="189"/>
      <c r="S395" s="63" t="s">
        <v>912</v>
      </c>
      <c r="T395" s="63">
        <v>35835814.462300003</v>
      </c>
      <c r="U395" s="63">
        <v>0</v>
      </c>
      <c r="V395" s="63">
        <v>164359897.83790001</v>
      </c>
      <c r="W395" s="63">
        <v>77130770.531399995</v>
      </c>
      <c r="X395" s="63">
        <v>8468603.9323999994</v>
      </c>
      <c r="Y395" s="63">
        <v>8319794.4848999996</v>
      </c>
      <c r="Z395" s="63">
        <v>0</v>
      </c>
      <c r="AA395" s="63">
        <f t="shared" si="96"/>
        <v>8319794.4848999996</v>
      </c>
      <c r="AB395" s="63">
        <v>271576279.60970002</v>
      </c>
      <c r="AC395" s="68">
        <f t="shared" si="108"/>
        <v>565691160.85860002</v>
      </c>
    </row>
    <row r="396" spans="1:29" ht="24.9" customHeight="1">
      <c r="A396" s="187"/>
      <c r="B396" s="189"/>
      <c r="C396" s="59">
        <v>9</v>
      </c>
      <c r="D396" s="63" t="s">
        <v>913</v>
      </c>
      <c r="E396" s="63">
        <v>25377409.157200001</v>
      </c>
      <c r="F396" s="63">
        <v>0</v>
      </c>
      <c r="G396" s="63">
        <v>116392732.77429999</v>
      </c>
      <c r="H396" s="63">
        <v>54620751.662799999</v>
      </c>
      <c r="I396" s="63">
        <v>7076874.0204999996</v>
      </c>
      <c r="J396" s="63">
        <v>5891726.8077999996</v>
      </c>
      <c r="K396" s="63">
        <v>0</v>
      </c>
      <c r="L396" s="63">
        <f t="shared" si="104"/>
        <v>5891726.8077999996</v>
      </c>
      <c r="M396" s="78">
        <v>213775140.83680001</v>
      </c>
      <c r="N396" s="68">
        <f t="shared" si="107"/>
        <v>423134635.25940001</v>
      </c>
      <c r="O396" s="67"/>
      <c r="P396" s="189"/>
      <c r="Q396" s="71">
        <v>7</v>
      </c>
      <c r="R396" s="189"/>
      <c r="S396" s="63" t="s">
        <v>914</v>
      </c>
      <c r="T396" s="63">
        <v>27215746.3785</v>
      </c>
      <c r="U396" s="63">
        <v>0</v>
      </c>
      <c r="V396" s="63">
        <v>124824211.7967</v>
      </c>
      <c r="W396" s="63">
        <v>58577473.967200004</v>
      </c>
      <c r="X396" s="63">
        <v>7270334.5098999999</v>
      </c>
      <c r="Y396" s="63">
        <v>6318522.9643000001</v>
      </c>
      <c r="Z396" s="63">
        <v>0</v>
      </c>
      <c r="AA396" s="63">
        <f t="shared" si="96"/>
        <v>6318522.9643000001</v>
      </c>
      <c r="AB396" s="63">
        <v>231565349.86680001</v>
      </c>
      <c r="AC396" s="68">
        <f t="shared" si="108"/>
        <v>455771639.48339999</v>
      </c>
    </row>
    <row r="397" spans="1:29" ht="24.9" customHeight="1">
      <c r="A397" s="187"/>
      <c r="B397" s="189"/>
      <c r="C397" s="59">
        <v>10</v>
      </c>
      <c r="D397" s="63" t="s">
        <v>915</v>
      </c>
      <c r="E397" s="63">
        <v>25555145.3411</v>
      </c>
      <c r="F397" s="63">
        <v>0</v>
      </c>
      <c r="G397" s="63">
        <v>117207914.4985</v>
      </c>
      <c r="H397" s="63">
        <v>55003299.932400003</v>
      </c>
      <c r="I397" s="63">
        <v>7341565.6677999999</v>
      </c>
      <c r="J397" s="63">
        <v>5932990.7932000002</v>
      </c>
      <c r="K397" s="63">
        <v>0</v>
      </c>
      <c r="L397" s="63">
        <f t="shared" si="104"/>
        <v>5932990.7932000002</v>
      </c>
      <c r="M397" s="78">
        <v>222613352.5977</v>
      </c>
      <c r="N397" s="68">
        <f t="shared" si="107"/>
        <v>433654268.83069998</v>
      </c>
      <c r="O397" s="67"/>
      <c r="P397" s="189"/>
      <c r="Q397" s="71">
        <v>8</v>
      </c>
      <c r="R397" s="189"/>
      <c r="S397" s="63" t="s">
        <v>829</v>
      </c>
      <c r="T397" s="63">
        <v>24692092.2722</v>
      </c>
      <c r="U397" s="63">
        <v>0</v>
      </c>
      <c r="V397" s="63">
        <v>113249547.25210001</v>
      </c>
      <c r="W397" s="63">
        <v>53145718.370399997</v>
      </c>
      <c r="X397" s="63">
        <v>6060846.9455000004</v>
      </c>
      <c r="Y397" s="63">
        <v>5732620.7368999999</v>
      </c>
      <c r="Z397" s="63">
        <v>0</v>
      </c>
      <c r="AA397" s="63">
        <f t="shared" si="96"/>
        <v>5732620.7368999999</v>
      </c>
      <c r="AB397" s="63">
        <v>191179839.6823</v>
      </c>
      <c r="AC397" s="68">
        <f t="shared" si="108"/>
        <v>394060665.25940001</v>
      </c>
    </row>
    <row r="398" spans="1:29" ht="24.9" customHeight="1">
      <c r="A398" s="187"/>
      <c r="B398" s="189"/>
      <c r="C398" s="59">
        <v>11</v>
      </c>
      <c r="D398" s="63" t="s">
        <v>916</v>
      </c>
      <c r="E398" s="63">
        <v>23686087.866</v>
      </c>
      <c r="F398" s="63">
        <v>0</v>
      </c>
      <c r="G398" s="63">
        <v>108635537.94589999</v>
      </c>
      <c r="H398" s="63">
        <v>50980457.271399997</v>
      </c>
      <c r="I398" s="63">
        <v>6203342.1447000001</v>
      </c>
      <c r="J398" s="63">
        <v>5499062.4924999997</v>
      </c>
      <c r="K398" s="63">
        <v>0</v>
      </c>
      <c r="L398" s="63">
        <f t="shared" si="104"/>
        <v>5499062.4924999997</v>
      </c>
      <c r="M398" s="78">
        <v>184607391.1992</v>
      </c>
      <c r="N398" s="68">
        <f t="shared" si="107"/>
        <v>379611878.91970003</v>
      </c>
      <c r="O398" s="67"/>
      <c r="P398" s="189"/>
      <c r="Q398" s="71">
        <v>9</v>
      </c>
      <c r="R398" s="189"/>
      <c r="S398" s="63" t="s">
        <v>917</v>
      </c>
      <c r="T398" s="63">
        <v>26692850.013799999</v>
      </c>
      <c r="U398" s="63">
        <v>0</v>
      </c>
      <c r="V398" s="63">
        <v>122425963.16249999</v>
      </c>
      <c r="W398" s="63">
        <v>57452024.465700001</v>
      </c>
      <c r="X398" s="63">
        <v>6440274.4056000002</v>
      </c>
      <c r="Y398" s="63">
        <v>6197125.1293000001</v>
      </c>
      <c r="Z398" s="63">
        <v>0</v>
      </c>
      <c r="AA398" s="63">
        <f t="shared" si="96"/>
        <v>6197125.1293000001</v>
      </c>
      <c r="AB398" s="63">
        <v>203849148.57179999</v>
      </c>
      <c r="AC398" s="68">
        <f t="shared" si="108"/>
        <v>423057385.74870002</v>
      </c>
    </row>
    <row r="399" spans="1:29" ht="24.9" customHeight="1">
      <c r="A399" s="187"/>
      <c r="B399" s="189"/>
      <c r="C399" s="59">
        <v>12</v>
      </c>
      <c r="D399" s="63" t="s">
        <v>918</v>
      </c>
      <c r="E399" s="63">
        <v>23204879.193700001</v>
      </c>
      <c r="F399" s="63">
        <v>0</v>
      </c>
      <c r="G399" s="63">
        <v>106428488.67389999</v>
      </c>
      <c r="H399" s="63">
        <v>49944733.757399999</v>
      </c>
      <c r="I399" s="63">
        <v>6764213.9278999995</v>
      </c>
      <c r="J399" s="63">
        <v>5387343.0487000002</v>
      </c>
      <c r="K399" s="63">
        <v>0</v>
      </c>
      <c r="L399" s="63">
        <f t="shared" si="104"/>
        <v>5387343.0487000002</v>
      </c>
      <c r="M399" s="78">
        <v>203335234.1135</v>
      </c>
      <c r="N399" s="68">
        <f t="shared" si="107"/>
        <v>395064892.71509999</v>
      </c>
      <c r="O399" s="67"/>
      <c r="P399" s="189"/>
      <c r="Q399" s="71">
        <v>10</v>
      </c>
      <c r="R399" s="189"/>
      <c r="S399" s="63" t="s">
        <v>919</v>
      </c>
      <c r="T399" s="63">
        <v>35232385.130000003</v>
      </c>
      <c r="U399" s="63">
        <v>0</v>
      </c>
      <c r="V399" s="63">
        <v>161592287.14179999</v>
      </c>
      <c r="W399" s="63">
        <v>75831986.896599993</v>
      </c>
      <c r="X399" s="63">
        <v>7394322.6412000004</v>
      </c>
      <c r="Y399" s="63">
        <v>8179699.7751000002</v>
      </c>
      <c r="Z399" s="63">
        <v>0</v>
      </c>
      <c r="AA399" s="63">
        <f t="shared" si="96"/>
        <v>8179699.7751000002</v>
      </c>
      <c r="AB399" s="63">
        <v>235705387.4224</v>
      </c>
      <c r="AC399" s="68">
        <f t="shared" si="108"/>
        <v>523936069.00709999</v>
      </c>
    </row>
    <row r="400" spans="1:29" ht="24.9" customHeight="1">
      <c r="A400" s="187"/>
      <c r="B400" s="189"/>
      <c r="C400" s="59">
        <v>13</v>
      </c>
      <c r="D400" s="63" t="s">
        <v>920</v>
      </c>
      <c r="E400" s="63">
        <v>24245817.974800002</v>
      </c>
      <c r="F400" s="63">
        <v>0</v>
      </c>
      <c r="G400" s="63">
        <v>111202723.45200001</v>
      </c>
      <c r="H400" s="63">
        <v>52185185.424699999</v>
      </c>
      <c r="I400" s="63">
        <v>6908142.8068000004</v>
      </c>
      <c r="J400" s="63">
        <v>5629011.8054999998</v>
      </c>
      <c r="K400" s="63">
        <v>0</v>
      </c>
      <c r="L400" s="63">
        <f t="shared" si="104"/>
        <v>5629011.8054999998</v>
      </c>
      <c r="M400" s="78">
        <v>208141105.10879999</v>
      </c>
      <c r="N400" s="68">
        <f t="shared" si="107"/>
        <v>408311986.57260001</v>
      </c>
      <c r="O400" s="67"/>
      <c r="P400" s="189"/>
      <c r="Q400" s="71">
        <v>11</v>
      </c>
      <c r="R400" s="189"/>
      <c r="S400" s="63" t="s">
        <v>921</v>
      </c>
      <c r="T400" s="63">
        <v>21998395.4716</v>
      </c>
      <c r="U400" s="63">
        <v>0</v>
      </c>
      <c r="V400" s="63">
        <v>100894986.94410001</v>
      </c>
      <c r="W400" s="63">
        <v>47347973.490599997</v>
      </c>
      <c r="X400" s="63">
        <v>5555029.9890999999</v>
      </c>
      <c r="Y400" s="63">
        <v>5107240.6771</v>
      </c>
      <c r="Z400" s="63">
        <v>0</v>
      </c>
      <c r="AA400" s="63">
        <f t="shared" ref="AA400:AA412" si="109">Y400-Z400</f>
        <v>5107240.6771</v>
      </c>
      <c r="AB400" s="63">
        <v>174290310.22549999</v>
      </c>
      <c r="AC400" s="68">
        <f t="shared" si="108"/>
        <v>355193936.79799998</v>
      </c>
    </row>
    <row r="401" spans="1:29" ht="24.9" customHeight="1">
      <c r="A401" s="187"/>
      <c r="B401" s="189"/>
      <c r="C401" s="59">
        <v>14</v>
      </c>
      <c r="D401" s="63" t="s">
        <v>922</v>
      </c>
      <c r="E401" s="63">
        <v>21627378.433400001</v>
      </c>
      <c r="F401" s="63">
        <v>0</v>
      </c>
      <c r="G401" s="63">
        <v>99193328.326900005</v>
      </c>
      <c r="H401" s="63">
        <v>46549419.572899997</v>
      </c>
      <c r="I401" s="63">
        <v>6336582.5944999997</v>
      </c>
      <c r="J401" s="63">
        <v>5021103.79</v>
      </c>
      <c r="K401" s="63">
        <v>0</v>
      </c>
      <c r="L401" s="63">
        <f t="shared" si="104"/>
        <v>5021103.79</v>
      </c>
      <c r="M401" s="78">
        <v>189056369.18200001</v>
      </c>
      <c r="N401" s="68">
        <f t="shared" si="107"/>
        <v>367784181.89969999</v>
      </c>
      <c r="O401" s="67"/>
      <c r="P401" s="189"/>
      <c r="Q401" s="71">
        <v>12</v>
      </c>
      <c r="R401" s="189"/>
      <c r="S401" s="63" t="s">
        <v>923</v>
      </c>
      <c r="T401" s="63">
        <v>25408510.3726</v>
      </c>
      <c r="U401" s="63">
        <v>0</v>
      </c>
      <c r="V401" s="63">
        <v>116535377.5747</v>
      </c>
      <c r="W401" s="63">
        <v>54687691.978</v>
      </c>
      <c r="X401" s="63">
        <v>6491197.4716999996</v>
      </c>
      <c r="Y401" s="63">
        <v>5898947.3976999996</v>
      </c>
      <c r="Z401" s="63">
        <v>0</v>
      </c>
      <c r="AA401" s="63">
        <f t="shared" si="109"/>
        <v>5898947.3976999996</v>
      </c>
      <c r="AB401" s="63">
        <v>205549500.0828</v>
      </c>
      <c r="AC401" s="68">
        <f t="shared" si="108"/>
        <v>414571224.8775</v>
      </c>
    </row>
    <row r="402" spans="1:29" ht="24.9" customHeight="1">
      <c r="A402" s="187"/>
      <c r="B402" s="189"/>
      <c r="C402" s="59">
        <v>15</v>
      </c>
      <c r="D402" s="63" t="s">
        <v>924</v>
      </c>
      <c r="E402" s="63">
        <v>21514521.541499998</v>
      </c>
      <c r="F402" s="63">
        <v>0</v>
      </c>
      <c r="G402" s="63">
        <v>98675713.546399996</v>
      </c>
      <c r="H402" s="63">
        <v>46306513.442000002</v>
      </c>
      <c r="I402" s="63">
        <v>5795027.6748000002</v>
      </c>
      <c r="J402" s="63">
        <v>4994902.4559000004</v>
      </c>
      <c r="K402" s="63">
        <v>0</v>
      </c>
      <c r="L402" s="63">
        <f t="shared" si="104"/>
        <v>4994902.4559000004</v>
      </c>
      <c r="M402" s="78">
        <v>170973527.84639999</v>
      </c>
      <c r="N402" s="68">
        <f t="shared" si="107"/>
        <v>348260206.50700003</v>
      </c>
      <c r="O402" s="67"/>
      <c r="P402" s="189"/>
      <c r="Q402" s="71">
        <v>13</v>
      </c>
      <c r="R402" s="189"/>
      <c r="S402" s="63" t="s">
        <v>925</v>
      </c>
      <c r="T402" s="63">
        <v>26919481.4586</v>
      </c>
      <c r="U402" s="63">
        <v>0</v>
      </c>
      <c r="V402" s="63">
        <v>123465401.5482</v>
      </c>
      <c r="W402" s="63">
        <v>57939811.843699999</v>
      </c>
      <c r="X402" s="63">
        <v>7089537.6135999998</v>
      </c>
      <c r="Y402" s="63">
        <v>6249740.8454999998</v>
      </c>
      <c r="Z402" s="63">
        <v>0</v>
      </c>
      <c r="AA402" s="63">
        <f t="shared" si="109"/>
        <v>6249740.8454999998</v>
      </c>
      <c r="AB402" s="63">
        <v>225528433.8107</v>
      </c>
      <c r="AC402" s="68">
        <f t="shared" si="108"/>
        <v>447192407.12029999</v>
      </c>
    </row>
    <row r="403" spans="1:29" ht="24.9" customHeight="1">
      <c r="A403" s="187"/>
      <c r="B403" s="189"/>
      <c r="C403" s="59">
        <v>16</v>
      </c>
      <c r="D403" s="63" t="s">
        <v>926</v>
      </c>
      <c r="E403" s="63">
        <v>23252268.029100001</v>
      </c>
      <c r="F403" s="63">
        <v>0</v>
      </c>
      <c r="G403" s="63">
        <v>106645836.1586</v>
      </c>
      <c r="H403" s="63">
        <v>50046730.528999999</v>
      </c>
      <c r="I403" s="63">
        <v>6789969.7459000004</v>
      </c>
      <c r="J403" s="63">
        <v>5398345.0416000001</v>
      </c>
      <c r="K403" s="63">
        <v>0</v>
      </c>
      <c r="L403" s="63">
        <f t="shared" si="104"/>
        <v>5398345.0416000001</v>
      </c>
      <c r="M403" s="78">
        <v>204195236.21849999</v>
      </c>
      <c r="N403" s="68">
        <f t="shared" si="107"/>
        <v>396328385.7227</v>
      </c>
      <c r="O403" s="67"/>
      <c r="P403" s="190"/>
      <c r="Q403" s="71">
        <v>14</v>
      </c>
      <c r="R403" s="190"/>
      <c r="S403" s="63" t="s">
        <v>927</v>
      </c>
      <c r="T403" s="63">
        <v>29730063.474800002</v>
      </c>
      <c r="U403" s="63">
        <v>0</v>
      </c>
      <c r="V403" s="63">
        <v>136356052.42269999</v>
      </c>
      <c r="W403" s="63">
        <v>63989133.1664</v>
      </c>
      <c r="X403" s="63">
        <v>7417123.8384999996</v>
      </c>
      <c r="Y403" s="63">
        <v>6902257.4719000002</v>
      </c>
      <c r="Z403" s="63">
        <v>0</v>
      </c>
      <c r="AA403" s="63">
        <f t="shared" si="109"/>
        <v>6902257.4719000002</v>
      </c>
      <c r="AB403" s="63">
        <v>236466732.9788</v>
      </c>
      <c r="AC403" s="68">
        <f t="shared" si="108"/>
        <v>480861363.3531</v>
      </c>
    </row>
    <row r="404" spans="1:29" ht="24.9" customHeight="1">
      <c r="A404" s="187"/>
      <c r="B404" s="189"/>
      <c r="C404" s="59">
        <v>17</v>
      </c>
      <c r="D404" s="63" t="s">
        <v>928</v>
      </c>
      <c r="E404" s="63">
        <v>26552478.183899999</v>
      </c>
      <c r="F404" s="63">
        <v>0</v>
      </c>
      <c r="G404" s="63">
        <v>121782151.9374</v>
      </c>
      <c r="H404" s="63">
        <v>57149896.899800003</v>
      </c>
      <c r="I404" s="63">
        <v>7744076.8386000004</v>
      </c>
      <c r="J404" s="63">
        <v>6164535.8106000004</v>
      </c>
      <c r="K404" s="63">
        <v>0</v>
      </c>
      <c r="L404" s="63">
        <f t="shared" si="104"/>
        <v>6164535.8106000004</v>
      </c>
      <c r="M404" s="78">
        <v>236053440.33899999</v>
      </c>
      <c r="N404" s="68">
        <f t="shared" si="107"/>
        <v>455446580.00929999</v>
      </c>
      <c r="O404" s="67"/>
      <c r="P404" s="59"/>
      <c r="Q404" s="181" t="s">
        <v>929</v>
      </c>
      <c r="R404" s="182"/>
      <c r="S404" s="64"/>
      <c r="T404" s="64">
        <f t="shared" ref="T404:Y404" si="110">SUM(T390:T403)</f>
        <v>382322636.52740002</v>
      </c>
      <c r="U404" s="64">
        <f t="shared" si="110"/>
        <v>0</v>
      </c>
      <c r="V404" s="64">
        <f t="shared" si="110"/>
        <v>1753511408.1705999</v>
      </c>
      <c r="W404" s="64">
        <f t="shared" si="110"/>
        <v>822887382.06140006</v>
      </c>
      <c r="X404" s="64">
        <f t="shared" si="110"/>
        <v>93788466.895300001</v>
      </c>
      <c r="Y404" s="64">
        <f t="shared" si="110"/>
        <v>88761642.802599996</v>
      </c>
      <c r="Z404" s="64">
        <f t="shared" ref="Z404:AC404" si="111">SUM(Z390:Z403)</f>
        <v>0</v>
      </c>
      <c r="AA404" s="64">
        <f t="shared" si="109"/>
        <v>88761642.802599996</v>
      </c>
      <c r="AB404" s="64">
        <f t="shared" si="111"/>
        <v>2974916474.9612002</v>
      </c>
      <c r="AC404" s="64">
        <f t="shared" si="111"/>
        <v>6116188011.4184999</v>
      </c>
    </row>
    <row r="405" spans="1:29" ht="24.9" customHeight="1">
      <c r="A405" s="187"/>
      <c r="B405" s="189"/>
      <c r="C405" s="59">
        <v>18</v>
      </c>
      <c r="D405" s="63" t="s">
        <v>930</v>
      </c>
      <c r="E405" s="63">
        <v>31923292.3015</v>
      </c>
      <c r="F405" s="63">
        <v>0</v>
      </c>
      <c r="G405" s="63">
        <v>146415231.24399999</v>
      </c>
      <c r="H405" s="63">
        <v>68709702.013300002</v>
      </c>
      <c r="I405" s="63">
        <v>8685670.9354999997</v>
      </c>
      <c r="J405" s="63">
        <v>7411446.7666999996</v>
      </c>
      <c r="K405" s="63">
        <v>0</v>
      </c>
      <c r="L405" s="63">
        <f t="shared" si="104"/>
        <v>7411446.7666999996</v>
      </c>
      <c r="M405" s="78">
        <v>267493828.08039999</v>
      </c>
      <c r="N405" s="68">
        <f t="shared" si="107"/>
        <v>530639171.34140003</v>
      </c>
      <c r="O405" s="67"/>
      <c r="P405" s="188">
        <v>37</v>
      </c>
      <c r="Q405" s="71">
        <v>1</v>
      </c>
      <c r="R405" s="188" t="s">
        <v>931</v>
      </c>
      <c r="S405" s="63" t="s">
        <v>932</v>
      </c>
      <c r="T405" s="63">
        <v>19638810.676399998</v>
      </c>
      <c r="U405" s="63">
        <v>0</v>
      </c>
      <c r="V405" s="63">
        <v>90072821.418099999</v>
      </c>
      <c r="W405" s="63">
        <v>42269350.439499997</v>
      </c>
      <c r="X405" s="63">
        <v>14664355.785599999</v>
      </c>
      <c r="Y405" s="63">
        <v>4559429.4759999998</v>
      </c>
      <c r="Z405" s="63">
        <v>0</v>
      </c>
      <c r="AA405" s="63">
        <f t="shared" si="109"/>
        <v>4559429.4759999998</v>
      </c>
      <c r="AB405" s="63">
        <v>311188687.35479999</v>
      </c>
      <c r="AC405" s="68">
        <f t="shared" si="108"/>
        <v>482393455.15039998</v>
      </c>
    </row>
    <row r="406" spans="1:29" ht="24.9" customHeight="1">
      <c r="A406" s="187"/>
      <c r="B406" s="189"/>
      <c r="C406" s="59">
        <v>19</v>
      </c>
      <c r="D406" s="63" t="s">
        <v>933</v>
      </c>
      <c r="E406" s="63">
        <v>21948052.060400002</v>
      </c>
      <c r="F406" s="63">
        <v>0</v>
      </c>
      <c r="G406" s="63">
        <v>100664088.38519999</v>
      </c>
      <c r="H406" s="63">
        <v>47239617.474399999</v>
      </c>
      <c r="I406" s="63">
        <v>6589514.6155000003</v>
      </c>
      <c r="J406" s="63">
        <v>5095552.7375999996</v>
      </c>
      <c r="K406" s="63">
        <v>0</v>
      </c>
      <c r="L406" s="63">
        <f t="shared" si="104"/>
        <v>5095552.7375999996</v>
      </c>
      <c r="M406" s="78">
        <v>197501920.0183</v>
      </c>
      <c r="N406" s="68">
        <f t="shared" si="107"/>
        <v>379038745.29140002</v>
      </c>
      <c r="O406" s="67"/>
      <c r="P406" s="189"/>
      <c r="Q406" s="71">
        <v>2</v>
      </c>
      <c r="R406" s="189"/>
      <c r="S406" s="63" t="s">
        <v>934</v>
      </c>
      <c r="T406" s="63">
        <v>50133235.314900003</v>
      </c>
      <c r="U406" s="63">
        <v>0</v>
      </c>
      <c r="V406" s="63">
        <v>229934593.5975</v>
      </c>
      <c r="W406" s="63">
        <v>107903646.8706</v>
      </c>
      <c r="X406" s="63">
        <v>23141209.9661</v>
      </c>
      <c r="Y406" s="63">
        <v>11639144.273399999</v>
      </c>
      <c r="Z406" s="63">
        <v>0</v>
      </c>
      <c r="AA406" s="63">
        <f t="shared" si="109"/>
        <v>11639144.273399999</v>
      </c>
      <c r="AB406" s="63">
        <v>594235897.52479994</v>
      </c>
      <c r="AC406" s="68">
        <f t="shared" si="108"/>
        <v>1016987727.5473</v>
      </c>
    </row>
    <row r="407" spans="1:29" ht="24.9" customHeight="1">
      <c r="A407" s="187"/>
      <c r="B407" s="189"/>
      <c r="C407" s="59">
        <v>20</v>
      </c>
      <c r="D407" s="63" t="s">
        <v>935</v>
      </c>
      <c r="E407" s="63">
        <v>21148409.936700001</v>
      </c>
      <c r="F407" s="63">
        <v>0</v>
      </c>
      <c r="G407" s="63">
        <v>96996553.553599998</v>
      </c>
      <c r="H407" s="63">
        <v>45518517.673</v>
      </c>
      <c r="I407" s="63">
        <v>6234501.0341999996</v>
      </c>
      <c r="J407" s="63">
        <v>4909904.4348999998</v>
      </c>
      <c r="K407" s="63">
        <v>0</v>
      </c>
      <c r="L407" s="63">
        <f t="shared" si="104"/>
        <v>4909904.4348999998</v>
      </c>
      <c r="M407" s="78">
        <v>185647805.0803</v>
      </c>
      <c r="N407" s="68">
        <f t="shared" si="107"/>
        <v>360455691.71270001</v>
      </c>
      <c r="O407" s="67"/>
      <c r="P407" s="189"/>
      <c r="Q407" s="71">
        <v>3</v>
      </c>
      <c r="R407" s="189"/>
      <c r="S407" s="63" t="s">
        <v>936</v>
      </c>
      <c r="T407" s="63">
        <v>28238680.486000001</v>
      </c>
      <c r="U407" s="63">
        <v>0</v>
      </c>
      <c r="V407" s="63">
        <v>129515868.675</v>
      </c>
      <c r="W407" s="63">
        <v>60779173.498800002</v>
      </c>
      <c r="X407" s="63">
        <v>16651038.1076</v>
      </c>
      <c r="Y407" s="63">
        <v>6556011.6798</v>
      </c>
      <c r="Z407" s="63">
        <v>0</v>
      </c>
      <c r="AA407" s="63">
        <f t="shared" si="109"/>
        <v>6556011.6798</v>
      </c>
      <c r="AB407" s="63">
        <v>377525193.41670001</v>
      </c>
      <c r="AC407" s="68">
        <f t="shared" si="108"/>
        <v>619265965.86389995</v>
      </c>
    </row>
    <row r="408" spans="1:29" ht="24.9" customHeight="1">
      <c r="A408" s="187"/>
      <c r="B408" s="189"/>
      <c r="C408" s="59">
        <v>21</v>
      </c>
      <c r="D408" s="63" t="s">
        <v>937</v>
      </c>
      <c r="E408" s="63">
        <v>30813451.802700002</v>
      </c>
      <c r="F408" s="63">
        <v>0</v>
      </c>
      <c r="G408" s="63">
        <v>141324980.78560001</v>
      </c>
      <c r="H408" s="63">
        <v>66320950.589000002</v>
      </c>
      <c r="I408" s="63">
        <v>8726470.5997000001</v>
      </c>
      <c r="J408" s="63">
        <v>7153781.4954000004</v>
      </c>
      <c r="K408" s="63">
        <v>0</v>
      </c>
      <c r="L408" s="63">
        <f t="shared" si="104"/>
        <v>7153781.4954000004</v>
      </c>
      <c r="M408" s="78">
        <v>268856153.17000002</v>
      </c>
      <c r="N408" s="68">
        <f t="shared" si="107"/>
        <v>523195788.44239998</v>
      </c>
      <c r="O408" s="67"/>
      <c r="P408" s="189"/>
      <c r="Q408" s="71">
        <v>4</v>
      </c>
      <c r="R408" s="189"/>
      <c r="S408" s="63" t="s">
        <v>938</v>
      </c>
      <c r="T408" s="63">
        <v>24200923.553100001</v>
      </c>
      <c r="U408" s="63">
        <v>0</v>
      </c>
      <c r="V408" s="63">
        <v>110996816.5214</v>
      </c>
      <c r="W408" s="63">
        <v>52088557.473200001</v>
      </c>
      <c r="X408" s="63">
        <v>15833561.6273</v>
      </c>
      <c r="Y408" s="63">
        <v>5618588.9264000002</v>
      </c>
      <c r="Z408" s="63">
        <v>0</v>
      </c>
      <c r="AA408" s="63">
        <f t="shared" si="109"/>
        <v>5618588.9264000002</v>
      </c>
      <c r="AB408" s="63">
        <v>350229166.82480001</v>
      </c>
      <c r="AC408" s="68">
        <f t="shared" si="108"/>
        <v>558967614.92620003</v>
      </c>
    </row>
    <row r="409" spans="1:29" ht="24.9" customHeight="1">
      <c r="A409" s="187"/>
      <c r="B409" s="189"/>
      <c r="C409" s="59">
        <v>22</v>
      </c>
      <c r="D409" s="63" t="s">
        <v>939</v>
      </c>
      <c r="E409" s="63">
        <v>20507549.339899998</v>
      </c>
      <c r="F409" s="63">
        <v>0</v>
      </c>
      <c r="G409" s="63">
        <v>94057265.475500003</v>
      </c>
      <c r="H409" s="63">
        <v>44139169.320699997</v>
      </c>
      <c r="I409" s="63">
        <v>6088288.5040999996</v>
      </c>
      <c r="J409" s="63">
        <v>4761119.5241</v>
      </c>
      <c r="K409" s="63">
        <v>0</v>
      </c>
      <c r="L409" s="63">
        <f t="shared" si="104"/>
        <v>4761119.5241</v>
      </c>
      <c r="M409" s="78">
        <v>180765681.61320001</v>
      </c>
      <c r="N409" s="68">
        <f t="shared" si="107"/>
        <v>350319073.77749997</v>
      </c>
      <c r="O409" s="67"/>
      <c r="P409" s="189"/>
      <c r="Q409" s="71">
        <v>5</v>
      </c>
      <c r="R409" s="189"/>
      <c r="S409" s="63" t="s">
        <v>940</v>
      </c>
      <c r="T409" s="63">
        <v>22994992.440200001</v>
      </c>
      <c r="U409" s="63">
        <v>0</v>
      </c>
      <c r="V409" s="63">
        <v>105465849.3175</v>
      </c>
      <c r="W409" s="63">
        <v>49492986.608199999</v>
      </c>
      <c r="X409" s="63">
        <v>15122533.8958</v>
      </c>
      <c r="Y409" s="63">
        <v>5338614.8509</v>
      </c>
      <c r="Z409" s="63">
        <v>0</v>
      </c>
      <c r="AA409" s="63">
        <f t="shared" si="109"/>
        <v>5338614.8509</v>
      </c>
      <c r="AB409" s="63">
        <v>326487527.36059999</v>
      </c>
      <c r="AC409" s="68">
        <f t="shared" si="108"/>
        <v>524902504.47320002</v>
      </c>
    </row>
    <row r="410" spans="1:29" ht="24.9" customHeight="1">
      <c r="A410" s="187"/>
      <c r="B410" s="189"/>
      <c r="C410" s="59">
        <v>23</v>
      </c>
      <c r="D410" s="63" t="s">
        <v>941</v>
      </c>
      <c r="E410" s="63">
        <v>20696318.182599999</v>
      </c>
      <c r="F410" s="63">
        <v>0</v>
      </c>
      <c r="G410" s="63">
        <v>94923048.161599994</v>
      </c>
      <c r="H410" s="63">
        <v>44545463.596600004</v>
      </c>
      <c r="I410" s="63">
        <v>6033304.3058000002</v>
      </c>
      <c r="J410" s="63">
        <v>4804944.8981999997</v>
      </c>
      <c r="K410" s="63">
        <v>0</v>
      </c>
      <c r="L410" s="63">
        <f t="shared" si="104"/>
        <v>4804944.8981999997</v>
      </c>
      <c r="M410" s="78">
        <v>178929726.4795</v>
      </c>
      <c r="N410" s="68">
        <f t="shared" si="107"/>
        <v>349932805.6243</v>
      </c>
      <c r="O410" s="67"/>
      <c r="P410" s="190"/>
      <c r="Q410" s="71">
        <v>6</v>
      </c>
      <c r="R410" s="190"/>
      <c r="S410" s="63" t="s">
        <v>942</v>
      </c>
      <c r="T410" s="63">
        <v>23653521.916200001</v>
      </c>
      <c r="U410" s="63">
        <v>0</v>
      </c>
      <c r="V410" s="63">
        <v>108486175.185</v>
      </c>
      <c r="W410" s="63">
        <v>50910364.353399999</v>
      </c>
      <c r="X410" s="63">
        <v>14986809.681</v>
      </c>
      <c r="Y410" s="63">
        <v>5491501.8437000001</v>
      </c>
      <c r="Z410" s="63">
        <v>0</v>
      </c>
      <c r="AA410" s="63">
        <f t="shared" si="109"/>
        <v>5491501.8437000001</v>
      </c>
      <c r="AB410" s="63">
        <v>321955614.98830003</v>
      </c>
      <c r="AC410" s="68">
        <f t="shared" si="108"/>
        <v>525483987.96759999</v>
      </c>
    </row>
    <row r="411" spans="1:29" ht="24.9" customHeight="1">
      <c r="A411" s="187"/>
      <c r="B411" s="189"/>
      <c r="C411" s="59">
        <v>24</v>
      </c>
      <c r="D411" s="63" t="s">
        <v>943</v>
      </c>
      <c r="E411" s="63">
        <v>26700740.666000001</v>
      </c>
      <c r="F411" s="63">
        <v>0</v>
      </c>
      <c r="G411" s="63">
        <v>122462153.40449999</v>
      </c>
      <c r="H411" s="63">
        <v>57469007.813100003</v>
      </c>
      <c r="I411" s="63">
        <v>7540572.9161999999</v>
      </c>
      <c r="J411" s="63">
        <v>6198957.0564999999</v>
      </c>
      <c r="K411" s="63">
        <v>0</v>
      </c>
      <c r="L411" s="63">
        <f t="shared" si="104"/>
        <v>6198957.0564999999</v>
      </c>
      <c r="M411" s="78">
        <v>229258323.15849999</v>
      </c>
      <c r="N411" s="68">
        <f t="shared" si="107"/>
        <v>449629755.01480001</v>
      </c>
      <c r="O411" s="67"/>
      <c r="P411" s="59"/>
      <c r="Q411" s="181" t="s">
        <v>944</v>
      </c>
      <c r="R411" s="182"/>
      <c r="S411" s="88"/>
      <c r="T411" s="88">
        <f>SUM(T405:T410)</f>
        <v>168860164.38679999</v>
      </c>
      <c r="U411" s="88">
        <f t="shared" ref="U411:Y411" si="112">SUM(U405:U410)</f>
        <v>0</v>
      </c>
      <c r="V411" s="88">
        <f t="shared" si="112"/>
        <v>774472124.71449995</v>
      </c>
      <c r="W411" s="88">
        <f t="shared" si="112"/>
        <v>363444079.24370003</v>
      </c>
      <c r="X411" s="88">
        <f t="shared" si="112"/>
        <v>100399509.0634</v>
      </c>
      <c r="Y411" s="88">
        <f t="shared" si="112"/>
        <v>39203291.0502</v>
      </c>
      <c r="Z411" s="88">
        <f t="shared" ref="Z411" si="113">SUM(Z405:Z410)</f>
        <v>0</v>
      </c>
      <c r="AA411" s="64">
        <f t="shared" si="109"/>
        <v>39203291.0502</v>
      </c>
      <c r="AB411" s="88">
        <f>SUM(AB405:AB410)</f>
        <v>2281622087.4699998</v>
      </c>
      <c r="AC411" s="88">
        <f>SUM(AC405:AC410)</f>
        <v>3728001255.9285998</v>
      </c>
    </row>
    <row r="412" spans="1:29" ht="24.9" customHeight="1">
      <c r="A412" s="187"/>
      <c r="B412" s="189"/>
      <c r="C412" s="59">
        <v>25</v>
      </c>
      <c r="D412" s="63" t="s">
        <v>945</v>
      </c>
      <c r="E412" s="63">
        <v>27282236.429400001</v>
      </c>
      <c r="F412" s="63">
        <v>0</v>
      </c>
      <c r="G412" s="63">
        <v>125129166.43870001</v>
      </c>
      <c r="H412" s="63">
        <v>58720583.002999999</v>
      </c>
      <c r="I412" s="63">
        <v>7907816.9797</v>
      </c>
      <c r="J412" s="63">
        <v>6333959.5762</v>
      </c>
      <c r="K412" s="63">
        <v>0</v>
      </c>
      <c r="L412" s="63">
        <f t="shared" si="104"/>
        <v>6333959.5762</v>
      </c>
      <c r="M412" s="78">
        <v>241520821.18020001</v>
      </c>
      <c r="N412" s="68">
        <f t="shared" si="107"/>
        <v>466894583.60720003</v>
      </c>
      <c r="O412" s="67"/>
      <c r="P412" s="180" t="s">
        <v>946</v>
      </c>
      <c r="Q412" s="185"/>
      <c r="R412" s="184"/>
      <c r="S412" s="89"/>
      <c r="T412" s="90">
        <v>18584445204.139999</v>
      </c>
      <c r="U412" s="90">
        <f>-3222535.26</f>
        <v>-3222535.26</v>
      </c>
      <c r="V412" s="90">
        <v>85237005519.660004</v>
      </c>
      <c r="W412" s="90">
        <v>40000000000</v>
      </c>
      <c r="X412" s="90">
        <v>5492280738.4399996</v>
      </c>
      <c r="Y412" s="90">
        <v>4314643521.71</v>
      </c>
      <c r="Z412" s="90">
        <v>1239994193.02</v>
      </c>
      <c r="AA412" s="98">
        <f t="shared" si="109"/>
        <v>3074649328.6900001</v>
      </c>
      <c r="AB412" s="90">
        <v>183390525233.01001</v>
      </c>
      <c r="AC412" s="99">
        <f>T412+U412+V412+X412+AA412+AB412+W412</f>
        <v>335775683488.67999</v>
      </c>
    </row>
    <row r="413" spans="1:29">
      <c r="C413" s="79"/>
      <c r="D413" s="80"/>
      <c r="E413" s="81">
        <f>SUM(E388:E412)</f>
        <v>609845392.05420005</v>
      </c>
      <c r="F413" s="81">
        <f t="shared" ref="F413:N413" si="114">SUM(F388:F412)</f>
        <v>0</v>
      </c>
      <c r="G413" s="81">
        <f t="shared" si="114"/>
        <v>2797037763.4456</v>
      </c>
      <c r="H413" s="81">
        <f t="shared" si="114"/>
        <v>1312593161.3353</v>
      </c>
      <c r="I413" s="81">
        <f t="shared" si="114"/>
        <v>175235185.8021</v>
      </c>
      <c r="J413" s="81">
        <f t="shared" si="114"/>
        <v>141584289.5052</v>
      </c>
      <c r="K413" s="81">
        <f t="shared" si="114"/>
        <v>0</v>
      </c>
      <c r="L413" s="81">
        <f t="shared" si="114"/>
        <v>141584289.5052</v>
      </c>
      <c r="M413" s="81">
        <f t="shared" si="114"/>
        <v>5288059781.6087999</v>
      </c>
      <c r="N413" s="81">
        <f t="shared" si="114"/>
        <v>10324355573.7512</v>
      </c>
      <c r="O413" s="77">
        <v>0</v>
      </c>
      <c r="P413" s="87"/>
      <c r="Q413" s="186"/>
      <c r="R413" s="185"/>
      <c r="S413" s="184"/>
      <c r="T413" s="85"/>
      <c r="U413" s="91"/>
      <c r="V413" s="85"/>
      <c r="W413" s="85"/>
      <c r="X413" s="85"/>
      <c r="Y413" s="85"/>
      <c r="Z413" s="85"/>
      <c r="AA413" s="85"/>
      <c r="AB413" s="85"/>
      <c r="AC413" s="85"/>
    </row>
    <row r="414" spans="1:29" ht="16.8">
      <c r="D414" s="82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Q414" s="92"/>
      <c r="R414" s="93"/>
      <c r="S414" s="94"/>
      <c r="T414" s="26"/>
      <c r="U414" s="95"/>
      <c r="V414" s="96"/>
      <c r="W414" s="96"/>
      <c r="X414" s="96"/>
      <c r="Y414" s="26"/>
      <c r="Z414" s="26"/>
      <c r="AA414" s="26"/>
      <c r="AB414" s="97"/>
      <c r="AC414" s="77"/>
    </row>
    <row r="415" spans="1:29">
      <c r="C415" s="84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T415" s="97"/>
      <c r="Y415" s="97"/>
      <c r="Z415" s="97"/>
      <c r="AA415" s="97"/>
      <c r="AB415" s="97"/>
    </row>
    <row r="419" spans="13:13">
      <c r="M419" s="77"/>
    </row>
  </sheetData>
  <mergeCells count="118">
    <mergeCell ref="P372:P388"/>
    <mergeCell ref="P390:P403"/>
    <mergeCell ref="P405:P410"/>
    <mergeCell ref="R7:R25"/>
    <mergeCell ref="R27:R60"/>
    <mergeCell ref="R62:R82"/>
    <mergeCell ref="R84:R104"/>
    <mergeCell ref="R106:R121"/>
    <mergeCell ref="R123:R142"/>
    <mergeCell ref="R144:R156"/>
    <mergeCell ref="R158:R182"/>
    <mergeCell ref="R184:R203"/>
    <mergeCell ref="R205:R222"/>
    <mergeCell ref="R224:R253"/>
    <mergeCell ref="R255:R287"/>
    <mergeCell ref="R289:R305"/>
    <mergeCell ref="R307:R329"/>
    <mergeCell ref="R331:R353"/>
    <mergeCell ref="R355:R370"/>
    <mergeCell ref="R373:R388"/>
    <mergeCell ref="R390:R403"/>
    <mergeCell ref="R405:R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Q389:R389"/>
    <mergeCell ref="Q404:R404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Q288:R288"/>
    <mergeCell ref="B295:C295"/>
    <mergeCell ref="Q306:R306"/>
    <mergeCell ref="B307:C307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B100:C100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A1:AB1"/>
    <mergeCell ref="A2:AC2"/>
    <mergeCell ref="B3:AB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</mergeCells>
  <pageMargins left="0.7" right="0.7" top="0.75" bottom="0.75" header="0.3" footer="0.3"/>
  <pageSetup paperSize="9" scale="1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P47"/>
  <sheetViews>
    <sheetView topLeftCell="A35" workbookViewId="0">
      <selection activeCell="A47" sqref="A47"/>
    </sheetView>
  </sheetViews>
  <sheetFormatPr defaultColWidth="8.88671875" defaultRowHeight="18"/>
  <cols>
    <col min="1" max="1" width="8.88671875" style="29"/>
    <col min="2" max="2" width="19.6640625" style="29" customWidth="1"/>
    <col min="3" max="3" width="24.88671875" style="29" customWidth="1"/>
    <col min="4" max="4" width="23.33203125" style="29" customWidth="1"/>
    <col min="5" max="6" width="24.88671875" style="29" customWidth="1"/>
    <col min="7" max="7" width="23.88671875" style="29" customWidth="1"/>
    <col min="8" max="9" width="25.44140625" style="29" customWidth="1"/>
    <col min="10" max="10" width="24.6640625" style="29" customWidth="1"/>
    <col min="11" max="11" width="26.33203125" style="29" customWidth="1"/>
    <col min="12" max="12" width="27.33203125" style="29" customWidth="1"/>
    <col min="13" max="13" width="25.5546875" style="29"/>
    <col min="14" max="14" width="23.88671875" style="29" customWidth="1"/>
    <col min="15" max="15" width="8.88671875" style="29" customWidth="1"/>
    <col min="16" max="16384" width="8.88671875" style="29"/>
  </cols>
  <sheetData>
    <row r="1" spans="1:822" ht="30">
      <c r="A1" s="200" t="s">
        <v>63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2"/>
    </row>
    <row r="2" spans="1:822" ht="26.25" customHeight="1">
      <c r="A2" s="155" t="s">
        <v>64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7"/>
    </row>
    <row r="3" spans="1:822" ht="51" customHeight="1">
      <c r="A3" s="203" t="s">
        <v>947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5"/>
      <c r="AEP3" s="29" t="s">
        <v>948</v>
      </c>
    </row>
    <row r="4" spans="1:822" ht="55.5" customHeight="1">
      <c r="A4" s="44" t="s">
        <v>21</v>
      </c>
      <c r="B4" s="44" t="s">
        <v>131</v>
      </c>
      <c r="C4" s="45" t="s">
        <v>50</v>
      </c>
      <c r="D4" s="46" t="s">
        <v>129</v>
      </c>
      <c r="E4" s="45" t="s">
        <v>24</v>
      </c>
      <c r="F4" s="45" t="s">
        <v>949</v>
      </c>
      <c r="G4" s="45" t="s">
        <v>25</v>
      </c>
      <c r="H4" s="45" t="s">
        <v>950</v>
      </c>
      <c r="I4" s="51" t="s">
        <v>78</v>
      </c>
      <c r="J4" s="52" t="s">
        <v>79</v>
      </c>
      <c r="K4" s="53" t="s">
        <v>951</v>
      </c>
      <c r="L4" s="12" t="s">
        <v>28</v>
      </c>
      <c r="N4" s="39"/>
    </row>
    <row r="5" spans="1:822">
      <c r="A5" s="44"/>
      <c r="B5" s="44"/>
      <c r="C5" s="153" t="s">
        <v>29</v>
      </c>
      <c r="D5" s="153" t="s">
        <v>29</v>
      </c>
      <c r="E5" s="153" t="s">
        <v>29</v>
      </c>
      <c r="F5" s="153" t="s">
        <v>29</v>
      </c>
      <c r="G5" s="153" t="s">
        <v>29</v>
      </c>
      <c r="H5" s="153" t="s">
        <v>29</v>
      </c>
      <c r="I5" s="153" t="s">
        <v>29</v>
      </c>
      <c r="J5" s="153" t="s">
        <v>29</v>
      </c>
      <c r="K5" s="153" t="s">
        <v>29</v>
      </c>
      <c r="L5" s="153" t="s">
        <v>29</v>
      </c>
    </row>
    <row r="6" spans="1:822">
      <c r="A6" s="47">
        <v>1</v>
      </c>
      <c r="B6" s="48" t="s">
        <v>88</v>
      </c>
      <c r="C6" s="49">
        <v>385741887.68409997</v>
      </c>
      <c r="D6" s="49">
        <v>0</v>
      </c>
      <c r="E6" s="49">
        <v>1769193701.9656</v>
      </c>
      <c r="F6" s="49">
        <v>830246764.85500002</v>
      </c>
      <c r="G6" s="49">
        <v>122106555.0281</v>
      </c>
      <c r="H6" s="49">
        <v>89555470.635000005</v>
      </c>
      <c r="I6" s="54">
        <f>H6/2</f>
        <v>44777735.317500003</v>
      </c>
      <c r="J6" s="54">
        <f t="shared" ref="J6:J42" si="0">H6-I6</f>
        <v>44777735.317500003</v>
      </c>
      <c r="K6" s="49">
        <v>3188782799.4049001</v>
      </c>
      <c r="L6" s="55">
        <f>C6+D6+E6+F6+G6+J6+K6</f>
        <v>6340849444.2552004</v>
      </c>
      <c r="N6" s="56"/>
    </row>
    <row r="7" spans="1:822">
      <c r="A7" s="47">
        <v>2</v>
      </c>
      <c r="B7" s="48" t="s">
        <v>89</v>
      </c>
      <c r="C7" s="49">
        <v>486558028.33179998</v>
      </c>
      <c r="D7" s="49">
        <v>0</v>
      </c>
      <c r="E7" s="49">
        <v>2231583934.3613</v>
      </c>
      <c r="F7" s="49">
        <v>1047237134.0388</v>
      </c>
      <c r="G7" s="49">
        <v>121703977.8232</v>
      </c>
      <c r="H7" s="49">
        <v>112961372.902</v>
      </c>
      <c r="I7" s="49">
        <v>0</v>
      </c>
      <c r="J7" s="54">
        <f t="shared" si="0"/>
        <v>112961372.902</v>
      </c>
      <c r="K7" s="49">
        <v>3927049883.9397001</v>
      </c>
      <c r="L7" s="55">
        <f t="shared" ref="L7:L42" si="1">C7+D7+E7+F7+G7+J7+K7</f>
        <v>7927094331.3968</v>
      </c>
    </row>
    <row r="8" spans="1:822">
      <c r="A8" s="47">
        <v>3</v>
      </c>
      <c r="B8" s="48" t="s">
        <v>90</v>
      </c>
      <c r="C8" s="49">
        <v>648066702.2493</v>
      </c>
      <c r="D8" s="49">
        <v>0</v>
      </c>
      <c r="E8" s="49">
        <v>2972338666.5553999</v>
      </c>
      <c r="F8" s="49">
        <v>1394858324.0034001</v>
      </c>
      <c r="G8" s="49">
        <v>169019462.8391</v>
      </c>
      <c r="H8" s="49">
        <v>150457910.78369999</v>
      </c>
      <c r="I8" s="54">
        <f>H8/2</f>
        <v>75228955.391849995</v>
      </c>
      <c r="J8" s="54">
        <f t="shared" si="0"/>
        <v>75228955.391849995</v>
      </c>
      <c r="K8" s="49">
        <v>5562213367.3966999</v>
      </c>
      <c r="L8" s="55">
        <f t="shared" si="1"/>
        <v>10821725478.435699</v>
      </c>
    </row>
    <row r="9" spans="1:822">
      <c r="A9" s="47">
        <v>4</v>
      </c>
      <c r="B9" s="48" t="s">
        <v>91</v>
      </c>
      <c r="C9" s="49">
        <v>489187439.50199997</v>
      </c>
      <c r="D9" s="49">
        <v>0</v>
      </c>
      <c r="E9" s="49">
        <v>2243643650.5342002</v>
      </c>
      <c r="F9" s="49">
        <v>1052896514.5388</v>
      </c>
      <c r="G9" s="49">
        <v>169390123.25690001</v>
      </c>
      <c r="H9" s="49">
        <v>113571828.1371</v>
      </c>
      <c r="I9" s="49">
        <v>0</v>
      </c>
      <c r="J9" s="54">
        <f t="shared" si="0"/>
        <v>113571828.1371</v>
      </c>
      <c r="K9" s="49">
        <v>4595399287.5586004</v>
      </c>
      <c r="L9" s="55">
        <f t="shared" si="1"/>
        <v>8664088843.5275993</v>
      </c>
    </row>
    <row r="10" spans="1:822">
      <c r="A10" s="47">
        <v>5</v>
      </c>
      <c r="B10" s="48" t="s">
        <v>92</v>
      </c>
      <c r="C10" s="49">
        <v>555324547.92900002</v>
      </c>
      <c r="D10" s="49">
        <v>0</v>
      </c>
      <c r="E10" s="49">
        <v>2546979532.4580002</v>
      </c>
      <c r="F10" s="49">
        <v>1195245899.0929999</v>
      </c>
      <c r="G10" s="49">
        <v>133953119.4337</v>
      </c>
      <c r="H10" s="49">
        <v>128926499.3844</v>
      </c>
      <c r="I10" s="49">
        <v>0</v>
      </c>
      <c r="J10" s="54">
        <f t="shared" si="0"/>
        <v>128926499.3844</v>
      </c>
      <c r="K10" s="49">
        <v>4409557667.7297001</v>
      </c>
      <c r="L10" s="55">
        <f t="shared" si="1"/>
        <v>8969987266.0277996</v>
      </c>
    </row>
    <row r="11" spans="1:822">
      <c r="A11" s="47">
        <v>6</v>
      </c>
      <c r="B11" s="48" t="s">
        <v>93</v>
      </c>
      <c r="C11" s="49">
        <v>226037417.73640001</v>
      </c>
      <c r="D11" s="49">
        <v>0</v>
      </c>
      <c r="E11" s="49">
        <v>1036713897.6504</v>
      </c>
      <c r="F11" s="49">
        <v>486508830.91439998</v>
      </c>
      <c r="G11" s="49">
        <v>55346916.399300002</v>
      </c>
      <c r="H11" s="49">
        <v>52477804.388899997</v>
      </c>
      <c r="I11" s="54">
        <f>H11/2</f>
        <v>26238902.194449998</v>
      </c>
      <c r="J11" s="54">
        <f t="shared" si="0"/>
        <v>26238902.194449998</v>
      </c>
      <c r="K11" s="49">
        <v>1748711531.5913999</v>
      </c>
      <c r="L11" s="55">
        <f t="shared" si="1"/>
        <v>3579557496.4863501</v>
      </c>
    </row>
    <row r="12" spans="1:822">
      <c r="A12" s="47">
        <v>7</v>
      </c>
      <c r="B12" s="48" t="s">
        <v>94</v>
      </c>
      <c r="C12" s="49">
        <v>604279055.02419996</v>
      </c>
      <c r="D12" s="49">
        <v>0</v>
      </c>
      <c r="E12" s="49">
        <v>2771507924.1139002</v>
      </c>
      <c r="F12" s="49">
        <v>1300612524.9089</v>
      </c>
      <c r="G12" s="49">
        <v>141522439.91729999</v>
      </c>
      <c r="H12" s="49">
        <v>140291985.1214</v>
      </c>
      <c r="I12" s="54">
        <f>H12/2</f>
        <v>70145992.560699999</v>
      </c>
      <c r="J12" s="54">
        <f t="shared" si="0"/>
        <v>70145992.560699999</v>
      </c>
      <c r="K12" s="49">
        <v>4473250739.4870996</v>
      </c>
      <c r="L12" s="55">
        <f t="shared" si="1"/>
        <v>9361318676.0121002</v>
      </c>
    </row>
    <row r="13" spans="1:822">
      <c r="A13" s="47">
        <v>8</v>
      </c>
      <c r="B13" s="48" t="s">
        <v>95</v>
      </c>
      <c r="C13" s="49">
        <v>656065965.76600003</v>
      </c>
      <c r="D13" s="49">
        <v>0</v>
      </c>
      <c r="E13" s="49">
        <v>3009027050.9028001</v>
      </c>
      <c r="F13" s="49">
        <v>1412075439.5617001</v>
      </c>
      <c r="G13" s="49">
        <v>157655102.8096</v>
      </c>
      <c r="H13" s="49">
        <v>152315053.6873</v>
      </c>
      <c r="I13" s="49">
        <v>0</v>
      </c>
      <c r="J13" s="54">
        <f t="shared" si="0"/>
        <v>152315053.6873</v>
      </c>
      <c r="K13" s="49">
        <v>5174361700.0811005</v>
      </c>
      <c r="L13" s="55">
        <f t="shared" si="1"/>
        <v>10561500312.8085</v>
      </c>
    </row>
    <row r="14" spans="1:822">
      <c r="A14" s="47">
        <v>9</v>
      </c>
      <c r="B14" s="48" t="s">
        <v>96</v>
      </c>
      <c r="C14" s="49">
        <v>422945064.7374</v>
      </c>
      <c r="D14" s="49">
        <v>0</v>
      </c>
      <c r="E14" s="49">
        <v>1939824967.684</v>
      </c>
      <c r="F14" s="49">
        <v>910320561.29030001</v>
      </c>
      <c r="G14" s="49">
        <v>109289118.71699999</v>
      </c>
      <c r="H14" s="49">
        <v>98192717.811399996</v>
      </c>
      <c r="I14" s="54">
        <f>H14/2</f>
        <v>49096358.905699998</v>
      </c>
      <c r="J14" s="54">
        <f t="shared" si="0"/>
        <v>49096358.905699998</v>
      </c>
      <c r="K14" s="49">
        <v>3309596863.5250001</v>
      </c>
      <c r="L14" s="55">
        <f t="shared" si="1"/>
        <v>6741072934.8593998</v>
      </c>
    </row>
    <row r="15" spans="1:822">
      <c r="A15" s="47">
        <v>10</v>
      </c>
      <c r="B15" s="48" t="s">
        <v>97</v>
      </c>
      <c r="C15" s="49">
        <v>541943440.8484</v>
      </c>
      <c r="D15" s="49">
        <v>0</v>
      </c>
      <c r="E15" s="49">
        <v>2485607482.5763001</v>
      </c>
      <c r="F15" s="49">
        <v>1166445239.3292999</v>
      </c>
      <c r="G15" s="49">
        <v>185440305.1498</v>
      </c>
      <c r="H15" s="49">
        <v>125819884.8828</v>
      </c>
      <c r="I15" s="54">
        <f>H15/2</f>
        <v>62909942.441399999</v>
      </c>
      <c r="J15" s="54">
        <f t="shared" si="0"/>
        <v>62909942.441399999</v>
      </c>
      <c r="K15" s="49">
        <v>5000728439.5799999</v>
      </c>
      <c r="L15" s="55">
        <f t="shared" si="1"/>
        <v>9443074849.9251995</v>
      </c>
    </row>
    <row r="16" spans="1:822">
      <c r="A16" s="47">
        <v>11</v>
      </c>
      <c r="B16" s="48" t="s">
        <v>98</v>
      </c>
      <c r="C16" s="49">
        <v>312867501.19800001</v>
      </c>
      <c r="D16" s="49">
        <f>-3222535.2624</f>
        <v>-3222535.2623999999</v>
      </c>
      <c r="E16" s="49">
        <v>1434957494.4858999</v>
      </c>
      <c r="F16" s="49">
        <v>673396483.48150003</v>
      </c>
      <c r="G16" s="49">
        <v>78744509.503299996</v>
      </c>
      <c r="H16" s="49">
        <v>72636644.374899998</v>
      </c>
      <c r="I16" s="49">
        <v>0</v>
      </c>
      <c r="J16" s="54">
        <f t="shared" si="0"/>
        <v>72636644.374899998</v>
      </c>
      <c r="K16" s="49">
        <v>2632049239.4275999</v>
      </c>
      <c r="L16" s="55">
        <f t="shared" si="1"/>
        <v>5201429337.2088003</v>
      </c>
    </row>
    <row r="17" spans="1:12">
      <c r="A17" s="47">
        <v>12</v>
      </c>
      <c r="B17" s="48" t="s">
        <v>99</v>
      </c>
      <c r="C17" s="49">
        <v>414660084.72790003</v>
      </c>
      <c r="D17" s="49">
        <v>0</v>
      </c>
      <c r="E17" s="49">
        <v>1901826153.1343999</v>
      </c>
      <c r="F17" s="49">
        <v>892488487.38390005</v>
      </c>
      <c r="G17" s="49">
        <v>145256746.94659999</v>
      </c>
      <c r="H17" s="49">
        <v>96269241.757499993</v>
      </c>
      <c r="I17" s="54">
        <f>H17/2</f>
        <v>48134620.878749996</v>
      </c>
      <c r="J17" s="54">
        <f t="shared" si="0"/>
        <v>48134620.878749996</v>
      </c>
      <c r="K17" s="49">
        <v>3807364448.9513998</v>
      </c>
      <c r="L17" s="55">
        <f t="shared" si="1"/>
        <v>7209730542.0229502</v>
      </c>
    </row>
    <row r="18" spans="1:12">
      <c r="A18" s="47">
        <v>13</v>
      </c>
      <c r="B18" s="48" t="s">
        <v>100</v>
      </c>
      <c r="C18" s="49">
        <v>329255144.65219998</v>
      </c>
      <c r="D18" s="49">
        <v>0</v>
      </c>
      <c r="E18" s="49">
        <v>1510118934.0769999</v>
      </c>
      <c r="F18" s="49">
        <v>708668224.49720001</v>
      </c>
      <c r="G18" s="49">
        <v>98126558.691200003</v>
      </c>
      <c r="H18" s="49">
        <v>76441269.096900001</v>
      </c>
      <c r="I18" s="49">
        <v>0</v>
      </c>
      <c r="J18" s="54">
        <f t="shared" si="0"/>
        <v>76441269.096900001</v>
      </c>
      <c r="K18" s="49">
        <v>2976389501.7138</v>
      </c>
      <c r="L18" s="55">
        <f t="shared" si="1"/>
        <v>5698999632.7283001</v>
      </c>
    </row>
    <row r="19" spans="1:12">
      <c r="A19" s="47">
        <v>14</v>
      </c>
      <c r="B19" s="48" t="s">
        <v>101</v>
      </c>
      <c r="C19" s="49">
        <v>421300810.83560002</v>
      </c>
      <c r="D19" s="49">
        <v>0</v>
      </c>
      <c r="E19" s="49">
        <v>1932283646.0380001</v>
      </c>
      <c r="F19" s="49">
        <v>906781571.81040001</v>
      </c>
      <c r="G19" s="49">
        <v>123389925.7498</v>
      </c>
      <c r="H19" s="49">
        <v>97810980.860699996</v>
      </c>
      <c r="I19" s="49">
        <v>0</v>
      </c>
      <c r="J19" s="54">
        <f t="shared" si="0"/>
        <v>97810980.860699996</v>
      </c>
      <c r="K19" s="49">
        <v>3358445421.2273998</v>
      </c>
      <c r="L19" s="55">
        <f t="shared" si="1"/>
        <v>6840012356.5219002</v>
      </c>
    </row>
    <row r="20" spans="1:12">
      <c r="A20" s="47">
        <v>15</v>
      </c>
      <c r="B20" s="48" t="s">
        <v>102</v>
      </c>
      <c r="C20" s="49">
        <v>288675609.83230001</v>
      </c>
      <c r="D20" s="49">
        <v>0</v>
      </c>
      <c r="E20" s="49">
        <v>1324002103.8234</v>
      </c>
      <c r="F20" s="49">
        <v>621327366.3247</v>
      </c>
      <c r="G20" s="49">
        <v>72679226.973399997</v>
      </c>
      <c r="H20" s="49">
        <v>67020152.399599999</v>
      </c>
      <c r="I20" s="49">
        <v>67020152.399599999</v>
      </c>
      <c r="J20" s="54">
        <f t="shared" si="0"/>
        <v>0</v>
      </c>
      <c r="K20" s="49">
        <v>2322178276.3875999</v>
      </c>
      <c r="L20" s="55">
        <f t="shared" si="1"/>
        <v>4628862583.3414001</v>
      </c>
    </row>
    <row r="21" spans="1:12">
      <c r="A21" s="47">
        <v>16</v>
      </c>
      <c r="B21" s="48" t="s">
        <v>103</v>
      </c>
      <c r="C21" s="49">
        <v>564636804.10249996</v>
      </c>
      <c r="D21" s="49">
        <v>0</v>
      </c>
      <c r="E21" s="49">
        <v>2589689918.599</v>
      </c>
      <c r="F21" s="49">
        <v>1215289018.1019001</v>
      </c>
      <c r="G21" s="49">
        <v>165179632.14030001</v>
      </c>
      <c r="H21" s="49">
        <v>131088472.22390001</v>
      </c>
      <c r="I21" s="54">
        <f>H21/2</f>
        <v>65544236.111950003</v>
      </c>
      <c r="J21" s="54">
        <f t="shared" si="0"/>
        <v>65544236.111950003</v>
      </c>
      <c r="K21" s="49">
        <v>4764501881.7559004</v>
      </c>
      <c r="L21" s="55">
        <f t="shared" si="1"/>
        <v>9364841490.8115501</v>
      </c>
    </row>
    <row r="22" spans="1:12">
      <c r="A22" s="47">
        <v>17</v>
      </c>
      <c r="B22" s="48" t="s">
        <v>104</v>
      </c>
      <c r="C22" s="49">
        <v>593204125.06289995</v>
      </c>
      <c r="D22" s="49">
        <v>0</v>
      </c>
      <c r="E22" s="49">
        <v>2720713087.0387001</v>
      </c>
      <c r="F22" s="49">
        <v>1276775536.8467</v>
      </c>
      <c r="G22" s="49">
        <v>152563063.74340001</v>
      </c>
      <c r="H22" s="49">
        <v>137720782.46810001</v>
      </c>
      <c r="I22" s="49">
        <v>0</v>
      </c>
      <c r="J22" s="54">
        <f t="shared" si="0"/>
        <v>137720782.46810001</v>
      </c>
      <c r="K22" s="49">
        <v>4991993740.9326</v>
      </c>
      <c r="L22" s="55">
        <f t="shared" si="1"/>
        <v>9872970336.0923996</v>
      </c>
    </row>
    <row r="23" spans="1:12">
      <c r="A23" s="47">
        <v>18</v>
      </c>
      <c r="B23" s="48" t="s">
        <v>105</v>
      </c>
      <c r="C23" s="49">
        <v>667114209.15349996</v>
      </c>
      <c r="D23" s="49">
        <v>0</v>
      </c>
      <c r="E23" s="49">
        <v>3059699490.7975998</v>
      </c>
      <c r="F23" s="49">
        <v>1435854989.1068001</v>
      </c>
      <c r="G23" s="49">
        <v>181991184.9276</v>
      </c>
      <c r="H23" s="49">
        <v>154880060.67160001</v>
      </c>
      <c r="I23" s="49">
        <v>154880060.67160001</v>
      </c>
      <c r="J23" s="54">
        <f t="shared" si="0"/>
        <v>0</v>
      </c>
      <c r="K23" s="49">
        <v>5252331874.2936001</v>
      </c>
      <c r="L23" s="55">
        <f t="shared" si="1"/>
        <v>10596991748.2791</v>
      </c>
    </row>
    <row r="24" spans="1:12">
      <c r="A24" s="47">
        <v>19</v>
      </c>
      <c r="B24" s="48" t="s">
        <v>106</v>
      </c>
      <c r="C24" s="49">
        <v>1062102996.4819</v>
      </c>
      <c r="D24" s="49">
        <v>0</v>
      </c>
      <c r="E24" s="49">
        <v>4871303823.1247997</v>
      </c>
      <c r="F24" s="49">
        <v>2286004203.6557002</v>
      </c>
      <c r="G24" s="49">
        <v>305103193.17500001</v>
      </c>
      <c r="H24" s="49">
        <v>246582330.6983</v>
      </c>
      <c r="I24" s="49">
        <v>0</v>
      </c>
      <c r="J24" s="54">
        <f t="shared" si="0"/>
        <v>246582330.6983</v>
      </c>
      <c r="K24" s="49">
        <v>9196437840.8449001</v>
      </c>
      <c r="L24" s="55">
        <f t="shared" si="1"/>
        <v>17967534387.980598</v>
      </c>
    </row>
    <row r="25" spans="1:12">
      <c r="A25" s="47">
        <v>20</v>
      </c>
      <c r="B25" s="48" t="s">
        <v>107</v>
      </c>
      <c r="C25" s="49">
        <v>808597089.73500001</v>
      </c>
      <c r="D25" s="49">
        <v>0</v>
      </c>
      <c r="E25" s="49">
        <v>3708606517.1097999</v>
      </c>
      <c r="F25" s="49">
        <v>1740373911.3080001</v>
      </c>
      <c r="G25" s="49">
        <v>202027149.27219999</v>
      </c>
      <c r="H25" s="49">
        <v>187727325.54409999</v>
      </c>
      <c r="I25" s="49">
        <v>0</v>
      </c>
      <c r="J25" s="54">
        <f t="shared" si="0"/>
        <v>187727325.54409999</v>
      </c>
      <c r="K25" s="49">
        <v>6411371621.0024004</v>
      </c>
      <c r="L25" s="55">
        <f t="shared" si="1"/>
        <v>13058703613.9715</v>
      </c>
    </row>
    <row r="26" spans="1:12">
      <c r="A26" s="47">
        <v>21</v>
      </c>
      <c r="B26" s="48" t="s">
        <v>108</v>
      </c>
      <c r="C26" s="49">
        <v>510311557.73570001</v>
      </c>
      <c r="D26" s="49">
        <v>0</v>
      </c>
      <c r="E26" s="49">
        <v>2340528790.9154</v>
      </c>
      <c r="F26" s="49">
        <v>1098362748.2671001</v>
      </c>
      <c r="G26" s="49">
        <v>119512087.028</v>
      </c>
      <c r="H26" s="49">
        <v>118476092.9075</v>
      </c>
      <c r="I26" s="54">
        <f>H26/2</f>
        <v>59238046.453749999</v>
      </c>
      <c r="J26" s="54">
        <f t="shared" si="0"/>
        <v>59238046.453749999</v>
      </c>
      <c r="K26" s="49">
        <v>3785870721.7828999</v>
      </c>
      <c r="L26" s="55">
        <f t="shared" si="1"/>
        <v>7913823952.1828499</v>
      </c>
    </row>
    <row r="27" spans="1:12">
      <c r="A27" s="47">
        <v>22</v>
      </c>
      <c r="B27" s="48" t="s">
        <v>109</v>
      </c>
      <c r="C27" s="49">
        <v>527444374.48360002</v>
      </c>
      <c r="D27" s="49">
        <v>0</v>
      </c>
      <c r="E27" s="49">
        <v>2419107945.6693001</v>
      </c>
      <c r="F27" s="49">
        <v>1135238353.7742</v>
      </c>
      <c r="G27" s="49">
        <v>124942986.2879</v>
      </c>
      <c r="H27" s="49">
        <v>122453720.2177</v>
      </c>
      <c r="I27" s="54">
        <f>H27/2</f>
        <v>61226860.108850002</v>
      </c>
      <c r="J27" s="54">
        <f t="shared" si="0"/>
        <v>61226860.108850002</v>
      </c>
      <c r="K27" s="49">
        <v>3855042457.3923001</v>
      </c>
      <c r="L27" s="55">
        <f t="shared" si="1"/>
        <v>8123002977.7161503</v>
      </c>
    </row>
    <row r="28" spans="1:12">
      <c r="A28" s="47">
        <v>23</v>
      </c>
      <c r="B28" s="48" t="s">
        <v>110</v>
      </c>
      <c r="C28" s="49">
        <v>373222142.06599998</v>
      </c>
      <c r="D28" s="49">
        <v>0</v>
      </c>
      <c r="E28" s="49">
        <v>1711772260.8294001</v>
      </c>
      <c r="F28" s="49">
        <v>803300045.74609995</v>
      </c>
      <c r="G28" s="49">
        <v>101612824.7392</v>
      </c>
      <c r="H28" s="49">
        <v>86648833.458900005</v>
      </c>
      <c r="I28" s="54">
        <f>H28/2</f>
        <v>43324416.729450002</v>
      </c>
      <c r="J28" s="54">
        <f t="shared" si="0"/>
        <v>43324416.729450002</v>
      </c>
      <c r="K28" s="49">
        <v>3061673571.8958998</v>
      </c>
      <c r="L28" s="55">
        <f t="shared" si="1"/>
        <v>6094905262.0060501</v>
      </c>
    </row>
    <row r="29" spans="1:12">
      <c r="A29" s="47">
        <v>24</v>
      </c>
      <c r="B29" s="48" t="s">
        <v>111</v>
      </c>
      <c r="C29" s="49">
        <v>635782496.33010006</v>
      </c>
      <c r="D29" s="49">
        <v>0</v>
      </c>
      <c r="E29" s="49">
        <v>2915997521.2463999</v>
      </c>
      <c r="F29" s="49">
        <v>1368418565.8415999</v>
      </c>
      <c r="G29" s="49">
        <v>492806227.05620003</v>
      </c>
      <c r="H29" s="49">
        <v>147605957.50260001</v>
      </c>
      <c r="I29" s="49">
        <v>0</v>
      </c>
      <c r="J29" s="54">
        <f t="shared" si="0"/>
        <v>147605957.50260001</v>
      </c>
      <c r="K29" s="49">
        <v>28359525039.702</v>
      </c>
      <c r="L29" s="55">
        <f t="shared" si="1"/>
        <v>33920135807.678902</v>
      </c>
    </row>
    <row r="30" spans="1:12">
      <c r="A30" s="47">
        <v>25</v>
      </c>
      <c r="B30" s="48" t="s">
        <v>112</v>
      </c>
      <c r="C30" s="49">
        <v>332978477.19120002</v>
      </c>
      <c r="D30" s="49">
        <v>0</v>
      </c>
      <c r="E30" s="49">
        <v>1527195888.0952001</v>
      </c>
      <c r="F30" s="49">
        <v>716682093.08109999</v>
      </c>
      <c r="G30" s="49">
        <v>80356017.918799996</v>
      </c>
      <c r="H30" s="49">
        <v>77305693.751100004</v>
      </c>
      <c r="I30" s="49">
        <v>77305693.751100004</v>
      </c>
      <c r="J30" s="54">
        <f t="shared" si="0"/>
        <v>0</v>
      </c>
      <c r="K30" s="49">
        <v>2328454710.5261002</v>
      </c>
      <c r="L30" s="55">
        <f t="shared" si="1"/>
        <v>4985667186.8123999</v>
      </c>
    </row>
    <row r="31" spans="1:12">
      <c r="A31" s="47">
        <v>26</v>
      </c>
      <c r="B31" s="48" t="s">
        <v>113</v>
      </c>
      <c r="C31" s="49">
        <v>616317476.27600002</v>
      </c>
      <c r="D31" s="49">
        <v>0</v>
      </c>
      <c r="E31" s="49">
        <v>2826721785.3513999</v>
      </c>
      <c r="F31" s="49">
        <v>1326523271.4913001</v>
      </c>
      <c r="G31" s="49">
        <v>150396977.55829999</v>
      </c>
      <c r="H31" s="49">
        <v>143086875.9932</v>
      </c>
      <c r="I31" s="54">
        <f>H31/2</f>
        <v>71543437.996600002</v>
      </c>
      <c r="J31" s="54">
        <f t="shared" si="0"/>
        <v>71543437.996600002</v>
      </c>
      <c r="K31" s="49">
        <v>4701674903.7439003</v>
      </c>
      <c r="L31" s="55">
        <f t="shared" si="1"/>
        <v>9693177852.4174995</v>
      </c>
    </row>
    <row r="32" spans="1:12">
      <c r="A32" s="47">
        <v>27</v>
      </c>
      <c r="B32" s="48" t="s">
        <v>114</v>
      </c>
      <c r="C32" s="49">
        <v>439678659.19520003</v>
      </c>
      <c r="D32" s="49">
        <v>0</v>
      </c>
      <c r="E32" s="49">
        <v>2016573101.2729001</v>
      </c>
      <c r="F32" s="49">
        <v>946336905.65690005</v>
      </c>
      <c r="G32" s="49">
        <v>164455210.3567</v>
      </c>
      <c r="H32" s="49">
        <v>102077659.98360001</v>
      </c>
      <c r="I32" s="49">
        <v>0</v>
      </c>
      <c r="J32" s="54">
        <f t="shared" si="0"/>
        <v>102077659.98360001</v>
      </c>
      <c r="K32" s="49">
        <v>3991882449.4057999</v>
      </c>
      <c r="L32" s="55">
        <f t="shared" si="1"/>
        <v>7661003985.8711004</v>
      </c>
    </row>
    <row r="33" spans="1:13">
      <c r="A33" s="47">
        <v>28</v>
      </c>
      <c r="B33" s="48" t="s">
        <v>115</v>
      </c>
      <c r="C33" s="49">
        <v>419920931.15869999</v>
      </c>
      <c r="D33" s="49">
        <v>0</v>
      </c>
      <c r="E33" s="49">
        <v>1925954868.9138999</v>
      </c>
      <c r="F33" s="49">
        <v>903811604.91129994</v>
      </c>
      <c r="G33" s="49">
        <v>126613505.6672</v>
      </c>
      <c r="H33" s="49">
        <v>97490622.149200007</v>
      </c>
      <c r="I33" s="54">
        <f>H33/2</f>
        <v>48745311.074600004</v>
      </c>
      <c r="J33" s="54">
        <f t="shared" si="0"/>
        <v>48745311.074600004</v>
      </c>
      <c r="K33" s="49">
        <v>3600688716.4812002</v>
      </c>
      <c r="L33" s="55">
        <f t="shared" si="1"/>
        <v>7025734938.2068996</v>
      </c>
    </row>
    <row r="34" spans="1:13">
      <c r="A34" s="47">
        <v>29</v>
      </c>
      <c r="B34" s="48" t="s">
        <v>116</v>
      </c>
      <c r="C34" s="49">
        <v>568793518.20640004</v>
      </c>
      <c r="D34" s="49">
        <v>0</v>
      </c>
      <c r="E34" s="49">
        <v>2608754564.2789998</v>
      </c>
      <c r="F34" s="49">
        <v>1224235670.1180999</v>
      </c>
      <c r="G34" s="49">
        <v>170229438.859</v>
      </c>
      <c r="H34" s="49">
        <v>132053512.5781</v>
      </c>
      <c r="I34" s="49">
        <v>0</v>
      </c>
      <c r="J34" s="54">
        <f t="shared" si="0"/>
        <v>132053512.5781</v>
      </c>
      <c r="K34" s="49">
        <v>4999512123.5670004</v>
      </c>
      <c r="L34" s="55">
        <f t="shared" si="1"/>
        <v>9703578827.6075993</v>
      </c>
    </row>
    <row r="35" spans="1:13">
      <c r="A35" s="47">
        <v>30</v>
      </c>
      <c r="B35" s="48" t="s">
        <v>117</v>
      </c>
      <c r="C35" s="49">
        <v>717488643.48269999</v>
      </c>
      <c r="D35" s="49">
        <v>0</v>
      </c>
      <c r="E35" s="49">
        <v>3290740336.5042</v>
      </c>
      <c r="F35" s="49">
        <v>1544277777.6822</v>
      </c>
      <c r="G35" s="49">
        <v>253452686.56330001</v>
      </c>
      <c r="H35" s="49">
        <v>166575202.72999999</v>
      </c>
      <c r="I35" s="49">
        <v>0</v>
      </c>
      <c r="J35" s="54">
        <f t="shared" si="0"/>
        <v>166575202.72999999</v>
      </c>
      <c r="K35" s="49">
        <v>7808801739.0056</v>
      </c>
      <c r="L35" s="55">
        <f t="shared" si="1"/>
        <v>13781336385.968</v>
      </c>
    </row>
    <row r="36" spans="1:13">
      <c r="A36" s="47">
        <v>31</v>
      </c>
      <c r="B36" s="48" t="s">
        <v>118</v>
      </c>
      <c r="C36" s="49">
        <v>449769246.06699997</v>
      </c>
      <c r="D36" s="49">
        <v>0</v>
      </c>
      <c r="E36" s="49">
        <v>2062853278.0236001</v>
      </c>
      <c r="F36" s="49">
        <v>968055255.08389997</v>
      </c>
      <c r="G36" s="49">
        <v>112953692.104</v>
      </c>
      <c r="H36" s="49">
        <v>104420333.37540001</v>
      </c>
      <c r="I36" s="54">
        <f>H36/2</f>
        <v>52210166.687700003</v>
      </c>
      <c r="J36" s="54">
        <f t="shared" si="0"/>
        <v>52210166.687700003</v>
      </c>
      <c r="K36" s="49">
        <v>3352529623.1058002</v>
      </c>
      <c r="L36" s="55">
        <f t="shared" si="1"/>
        <v>6998371261.0719995</v>
      </c>
    </row>
    <row r="37" spans="1:13">
      <c r="A37" s="47">
        <v>32</v>
      </c>
      <c r="B37" s="48" t="s">
        <v>119</v>
      </c>
      <c r="C37" s="49">
        <v>557513914.31309998</v>
      </c>
      <c r="D37" s="49">
        <v>0</v>
      </c>
      <c r="E37" s="49">
        <v>2557020996.2996998</v>
      </c>
      <c r="F37" s="49">
        <v>1199958154.6587</v>
      </c>
      <c r="G37" s="49">
        <v>189477556.00420001</v>
      </c>
      <c r="H37" s="49">
        <v>129434791.958</v>
      </c>
      <c r="I37" s="54">
        <f>H37/2</f>
        <v>64717395.979000002</v>
      </c>
      <c r="J37" s="54">
        <f t="shared" si="0"/>
        <v>64717395.979000002</v>
      </c>
      <c r="K37" s="49">
        <v>10857501506.9144</v>
      </c>
      <c r="L37" s="55">
        <f t="shared" si="1"/>
        <v>15426189524.1691</v>
      </c>
    </row>
    <row r="38" spans="1:13">
      <c r="A38" s="47">
        <v>33</v>
      </c>
      <c r="B38" s="48" t="s">
        <v>120</v>
      </c>
      <c r="C38" s="49">
        <v>561502801.45029998</v>
      </c>
      <c r="D38" s="49">
        <v>0</v>
      </c>
      <c r="E38" s="49">
        <v>2575315908.5883002</v>
      </c>
      <c r="F38" s="49">
        <v>1208543586.3861001</v>
      </c>
      <c r="G38" s="49">
        <v>135870003.56009999</v>
      </c>
      <c r="H38" s="49">
        <v>130360868.8926</v>
      </c>
      <c r="I38" s="49">
        <v>0</v>
      </c>
      <c r="J38" s="54">
        <f t="shared" si="0"/>
        <v>130360868.8926</v>
      </c>
      <c r="K38" s="49">
        <v>4328071040.5760002</v>
      </c>
      <c r="L38" s="55">
        <f t="shared" si="1"/>
        <v>8939664209.4533997</v>
      </c>
    </row>
    <row r="39" spans="1:13">
      <c r="A39" s="47">
        <v>34</v>
      </c>
      <c r="B39" s="48" t="s">
        <v>121</v>
      </c>
      <c r="C39" s="49">
        <v>420848228.22909999</v>
      </c>
      <c r="D39" s="49">
        <v>0</v>
      </c>
      <c r="E39" s="49">
        <v>1930207889.3645999</v>
      </c>
      <c r="F39" s="49">
        <v>905807461.25349998</v>
      </c>
      <c r="G39" s="49">
        <v>90279079.106099993</v>
      </c>
      <c r="H39" s="49">
        <v>97705907.364800006</v>
      </c>
      <c r="I39" s="49">
        <v>97705907.364800006</v>
      </c>
      <c r="J39" s="54">
        <f t="shared" si="0"/>
        <v>0</v>
      </c>
      <c r="K39" s="49">
        <v>2995568380.0655999</v>
      </c>
      <c r="L39" s="55">
        <f t="shared" si="1"/>
        <v>6342711038.0188999</v>
      </c>
    </row>
    <row r="40" spans="1:13">
      <c r="A40" s="47">
        <v>35</v>
      </c>
      <c r="B40" s="48" t="s">
        <v>122</v>
      </c>
      <c r="C40" s="49">
        <v>423126011.44660002</v>
      </c>
      <c r="D40" s="49">
        <v>0</v>
      </c>
      <c r="E40" s="49">
        <v>1940654874.3864</v>
      </c>
      <c r="F40" s="49">
        <v>910710019.69389999</v>
      </c>
      <c r="G40" s="49">
        <v>94646157.177200004</v>
      </c>
      <c r="H40" s="49">
        <v>98234727.165999994</v>
      </c>
      <c r="I40" s="49">
        <v>0</v>
      </c>
      <c r="J40" s="54">
        <f t="shared" si="0"/>
        <v>98234727.165999994</v>
      </c>
      <c r="K40" s="49">
        <v>3004473559.5854001</v>
      </c>
      <c r="L40" s="55">
        <f t="shared" si="1"/>
        <v>6471845349.4554996</v>
      </c>
    </row>
    <row r="41" spans="1:13">
      <c r="A41" s="47">
        <v>36</v>
      </c>
      <c r="B41" s="48" t="s">
        <v>123</v>
      </c>
      <c r="C41" s="49">
        <v>382322636.52740002</v>
      </c>
      <c r="D41" s="49">
        <v>0</v>
      </c>
      <c r="E41" s="49">
        <v>1753511408.1705999</v>
      </c>
      <c r="F41" s="49">
        <v>822887382.06140006</v>
      </c>
      <c r="G41" s="49">
        <v>93788466.895300001</v>
      </c>
      <c r="H41" s="49">
        <v>88761642.802599996</v>
      </c>
      <c r="I41" s="49">
        <v>0</v>
      </c>
      <c r="J41" s="54">
        <f t="shared" si="0"/>
        <v>88761642.802599996</v>
      </c>
      <c r="K41" s="49">
        <v>2974916474.9612002</v>
      </c>
      <c r="L41" s="55">
        <f t="shared" si="1"/>
        <v>6116188011.4184999</v>
      </c>
    </row>
    <row r="42" spans="1:13">
      <c r="A42" s="47">
        <v>37</v>
      </c>
      <c r="B42" s="48" t="s">
        <v>931</v>
      </c>
      <c r="C42" s="49">
        <v>168860164.38679999</v>
      </c>
      <c r="D42" s="49">
        <v>0</v>
      </c>
      <c r="E42" s="49">
        <v>774472124.71449995</v>
      </c>
      <c r="F42" s="49">
        <v>363444079.24370003</v>
      </c>
      <c r="G42" s="49">
        <v>100399509.0634</v>
      </c>
      <c r="H42" s="49">
        <v>39203291.0502</v>
      </c>
      <c r="I42" s="49">
        <v>0</v>
      </c>
      <c r="J42" s="54">
        <f t="shared" si="0"/>
        <v>39203291.0502</v>
      </c>
      <c r="K42" s="49">
        <v>2281622087.4699998</v>
      </c>
      <c r="L42" s="55">
        <f t="shared" si="1"/>
        <v>3728001255.9285998</v>
      </c>
    </row>
    <row r="43" spans="1:13">
      <c r="A43" s="28"/>
      <c r="B43" s="28"/>
      <c r="C43" s="41">
        <f>SUM(C6:C42)</f>
        <v>18584445204.136299</v>
      </c>
      <c r="D43" s="41">
        <f t="shared" ref="D43:L43" si="2">SUM(D6:D42)</f>
        <v>-3222535.2623999999</v>
      </c>
      <c r="E43" s="41">
        <f t="shared" si="2"/>
        <v>85237005519.655304</v>
      </c>
      <c r="F43" s="41">
        <f t="shared" si="2"/>
        <v>40000000000.001503</v>
      </c>
      <c r="G43" s="41">
        <f t="shared" si="2"/>
        <v>5492280738.4417</v>
      </c>
      <c r="H43" s="41">
        <f t="shared" si="2"/>
        <v>4314643521.7110996</v>
      </c>
      <c r="I43" s="41">
        <f t="shared" si="2"/>
        <v>1239994193.0193501</v>
      </c>
      <c r="J43" s="41">
        <f t="shared" si="2"/>
        <v>3074649328.69175</v>
      </c>
      <c r="K43" s="41">
        <f t="shared" si="2"/>
        <v>183390525233.01199</v>
      </c>
      <c r="L43" s="41">
        <f t="shared" si="2"/>
        <v>335775683488.677</v>
      </c>
    </row>
    <row r="45" spans="1:13">
      <c r="J45" s="39"/>
    </row>
    <row r="46" spans="1:13">
      <c r="C46" s="39"/>
      <c r="D46" s="50"/>
      <c r="L46" s="40"/>
    </row>
    <row r="47" spans="1:13">
      <c r="M47" s="40"/>
    </row>
  </sheetData>
  <mergeCells count="3">
    <mergeCell ref="A1:L1"/>
    <mergeCell ref="A2:L2"/>
    <mergeCell ref="A3:L3"/>
  </mergeCells>
  <pageMargins left="0.118055555555556" right="0.118055555555556" top="0.35416666666666702" bottom="0.35416666666666702" header="0.31458333333333299" footer="0.31458333333333299"/>
  <pageSetup paperSize="9" scale="5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C11" sqref="C11"/>
    </sheetView>
  </sheetViews>
  <sheetFormatPr defaultColWidth="8.88671875" defaultRowHeight="18"/>
  <cols>
    <col min="1" max="1" width="8.88671875" style="29"/>
    <col min="2" max="2" width="20.109375" style="29" customWidth="1"/>
    <col min="3" max="3" width="26.33203125" style="29" customWidth="1"/>
    <col min="4" max="5" width="28.6640625" style="29" customWidth="1"/>
    <col min="6" max="7" width="24.88671875" style="29" customWidth="1"/>
    <col min="8" max="8" width="19.5546875" style="29" customWidth="1"/>
    <col min="9" max="9" width="23" style="29" customWidth="1"/>
    <col min="10" max="10" width="21.6640625" style="29" customWidth="1"/>
    <col min="11" max="11" width="22.6640625" style="29" customWidth="1"/>
    <col min="12" max="16384" width="8.88671875" style="29"/>
  </cols>
  <sheetData>
    <row r="1" spans="1:11" ht="20.399999999999999">
      <c r="A1" s="206" t="s">
        <v>125</v>
      </c>
      <c r="B1" s="159"/>
      <c r="C1" s="159"/>
      <c r="D1" s="159"/>
      <c r="E1" s="159"/>
      <c r="F1" s="159"/>
      <c r="G1" s="30"/>
    </row>
    <row r="2" spans="1:11" ht="20.399999999999999">
      <c r="A2" s="206" t="s">
        <v>64</v>
      </c>
      <c r="B2" s="159"/>
      <c r="C2" s="159"/>
      <c r="D2" s="159"/>
      <c r="E2" s="159"/>
      <c r="F2" s="159"/>
      <c r="G2" s="30"/>
    </row>
    <row r="3" spans="1:11" ht="45.75" customHeight="1">
      <c r="A3" s="207" t="s">
        <v>952</v>
      </c>
      <c r="B3" s="208"/>
      <c r="C3" s="208"/>
      <c r="D3" s="208"/>
      <c r="E3" s="208"/>
      <c r="F3" s="208"/>
      <c r="G3" s="16"/>
    </row>
    <row r="4" spans="1:11" ht="62.25" customHeight="1">
      <c r="A4" s="31" t="s">
        <v>953</v>
      </c>
      <c r="B4" s="31" t="s">
        <v>127</v>
      </c>
      <c r="C4" s="3" t="s">
        <v>954</v>
      </c>
      <c r="D4" s="4" t="s">
        <v>955</v>
      </c>
      <c r="E4" s="4" t="s">
        <v>956</v>
      </c>
      <c r="F4" s="12" t="s">
        <v>950</v>
      </c>
      <c r="G4" s="15"/>
      <c r="H4" s="32"/>
      <c r="I4" s="43"/>
      <c r="J4" s="43"/>
    </row>
    <row r="5" spans="1:11">
      <c r="A5" s="33"/>
      <c r="B5" s="33"/>
      <c r="C5" s="153" t="s">
        <v>29</v>
      </c>
      <c r="D5" s="153" t="s">
        <v>29</v>
      </c>
      <c r="E5" s="7"/>
      <c r="F5" s="153" t="s">
        <v>29</v>
      </c>
      <c r="G5" s="34"/>
    </row>
    <row r="6" spans="1:11">
      <c r="A6" s="35">
        <v>1</v>
      </c>
      <c r="B6" s="36" t="s">
        <v>88</v>
      </c>
      <c r="C6" s="37">
        <v>16520829.6954</v>
      </c>
      <c r="D6" s="37">
        <v>75772294.328299999</v>
      </c>
      <c r="E6" s="37">
        <v>35558402.769500002</v>
      </c>
      <c r="F6" s="38">
        <f>C6+D6+E6</f>
        <v>127851526.7932</v>
      </c>
      <c r="G6" s="39"/>
      <c r="H6" s="40"/>
      <c r="I6" s="40"/>
      <c r="J6" s="40"/>
      <c r="K6" s="40"/>
    </row>
    <row r="7" spans="1:11">
      <c r="A7" s="35">
        <v>2</v>
      </c>
      <c r="B7" s="36" t="s">
        <v>89</v>
      </c>
      <c r="C7" s="37">
        <v>17575321.7685</v>
      </c>
      <c r="D7" s="37">
        <v>80608690.877900004</v>
      </c>
      <c r="E7" s="37">
        <v>37828025.696699999</v>
      </c>
      <c r="F7" s="38">
        <f t="shared" ref="F7:F41" si="0">C7+D7+E7</f>
        <v>136012038.34310001</v>
      </c>
      <c r="G7" s="39"/>
      <c r="H7" s="40"/>
      <c r="I7" s="40"/>
      <c r="J7" s="40"/>
      <c r="K7" s="40"/>
    </row>
    <row r="8" spans="1:11">
      <c r="A8" s="35">
        <v>3</v>
      </c>
      <c r="B8" s="36" t="s">
        <v>90</v>
      </c>
      <c r="C8" s="37">
        <v>17738647.852499999</v>
      </c>
      <c r="D8" s="37">
        <v>81357781.107099995</v>
      </c>
      <c r="E8" s="37">
        <v>38179558.566699997</v>
      </c>
      <c r="F8" s="38">
        <f t="shared" si="0"/>
        <v>137275987.52630001</v>
      </c>
      <c r="G8" s="39"/>
      <c r="H8" s="40"/>
      <c r="I8" s="40"/>
      <c r="J8" s="40"/>
      <c r="K8" s="40"/>
    </row>
    <row r="9" spans="1:11">
      <c r="A9" s="35">
        <v>4</v>
      </c>
      <c r="B9" s="36" t="s">
        <v>91</v>
      </c>
      <c r="C9" s="37">
        <v>17542396.4723</v>
      </c>
      <c r="D9" s="37">
        <v>80457679.985400006</v>
      </c>
      <c r="E9" s="37">
        <v>37757159.344099998</v>
      </c>
      <c r="F9" s="38">
        <f t="shared" si="0"/>
        <v>135757235.80180001</v>
      </c>
      <c r="G9" s="39"/>
      <c r="H9" s="40"/>
      <c r="I9" s="40"/>
      <c r="J9" s="40"/>
      <c r="K9" s="40"/>
    </row>
    <row r="10" spans="1:11">
      <c r="A10" s="35">
        <v>5</v>
      </c>
      <c r="B10" s="36" t="s">
        <v>92</v>
      </c>
      <c r="C10" s="37">
        <v>21104090.6954</v>
      </c>
      <c r="D10" s="37">
        <v>96793284.670900002</v>
      </c>
      <c r="E10" s="37">
        <v>45423127.704099998</v>
      </c>
      <c r="F10" s="38">
        <f t="shared" si="0"/>
        <v>163320503.0704</v>
      </c>
      <c r="G10" s="39"/>
      <c r="H10" s="40"/>
      <c r="I10" s="40"/>
      <c r="J10" s="40"/>
      <c r="K10" s="40"/>
    </row>
    <row r="11" spans="1:11">
      <c r="A11" s="35">
        <v>6</v>
      </c>
      <c r="B11" s="36" t="s">
        <v>93</v>
      </c>
      <c r="C11" s="37">
        <v>15611028.6515</v>
      </c>
      <c r="D11" s="37">
        <v>71599518.8838</v>
      </c>
      <c r="E11" s="37">
        <v>33600203.783500001</v>
      </c>
      <c r="F11" s="38">
        <f t="shared" si="0"/>
        <v>120810751.3188</v>
      </c>
      <c r="G11" s="39"/>
      <c r="H11" s="40"/>
      <c r="I11" s="40"/>
      <c r="J11" s="40"/>
      <c r="K11" s="40"/>
    </row>
    <row r="12" spans="1:11" ht="30" customHeight="1">
      <c r="A12" s="35">
        <v>7</v>
      </c>
      <c r="B12" s="36" t="s">
        <v>94</v>
      </c>
      <c r="C12" s="37">
        <v>19786449.280499998</v>
      </c>
      <c r="D12" s="37">
        <v>90749961.487200007</v>
      </c>
      <c r="E12" s="37">
        <v>42587118.5568</v>
      </c>
      <c r="F12" s="38">
        <f t="shared" si="0"/>
        <v>153123529.32449999</v>
      </c>
      <c r="G12" s="39"/>
      <c r="H12" s="40"/>
      <c r="I12" s="40"/>
      <c r="J12" s="40"/>
      <c r="K12" s="40"/>
    </row>
    <row r="13" spans="1:11">
      <c r="A13" s="35">
        <v>8</v>
      </c>
      <c r="B13" s="36" t="s">
        <v>95</v>
      </c>
      <c r="C13" s="37">
        <v>21920550.127300002</v>
      </c>
      <c r="D13" s="37">
        <v>100537951.5865</v>
      </c>
      <c r="E13" s="37">
        <v>47180424.029899999</v>
      </c>
      <c r="F13" s="38">
        <f t="shared" si="0"/>
        <v>169638925.7437</v>
      </c>
      <c r="G13" s="39"/>
      <c r="H13" s="40"/>
      <c r="I13" s="40"/>
      <c r="J13" s="40"/>
      <c r="K13" s="40"/>
    </row>
    <row r="14" spans="1:11">
      <c r="A14" s="35">
        <v>9</v>
      </c>
      <c r="B14" s="36" t="s">
        <v>96</v>
      </c>
      <c r="C14" s="37">
        <v>17741673.025800001</v>
      </c>
      <c r="D14" s="37">
        <v>81371655.974399999</v>
      </c>
      <c r="E14" s="37">
        <v>38186069.760799997</v>
      </c>
      <c r="F14" s="38">
        <f t="shared" si="0"/>
        <v>137299398.76100001</v>
      </c>
      <c r="G14" s="39"/>
      <c r="H14" s="40"/>
      <c r="I14" s="40"/>
      <c r="J14" s="40"/>
      <c r="K14" s="40"/>
    </row>
    <row r="15" spans="1:11">
      <c r="A15" s="35">
        <v>10</v>
      </c>
      <c r="B15" s="36" t="s">
        <v>97</v>
      </c>
      <c r="C15" s="37">
        <v>17914139.286800001</v>
      </c>
      <c r="D15" s="37">
        <v>82162667.354300007</v>
      </c>
      <c r="E15" s="37">
        <v>38557275.377400003</v>
      </c>
      <c r="F15" s="38">
        <f t="shared" si="0"/>
        <v>138634082.0185</v>
      </c>
      <c r="G15" s="39"/>
      <c r="H15" s="40"/>
      <c r="I15" s="40"/>
      <c r="J15" s="40"/>
      <c r="K15" s="40"/>
    </row>
    <row r="16" spans="1:11">
      <c r="A16" s="35">
        <v>11</v>
      </c>
      <c r="B16" s="36" t="s">
        <v>98</v>
      </c>
      <c r="C16" s="37">
        <v>15784359.1503</v>
      </c>
      <c r="D16" s="37">
        <v>72394494.064199999</v>
      </c>
      <c r="E16" s="37">
        <v>33973269.531400003</v>
      </c>
      <c r="F16" s="38">
        <f t="shared" si="0"/>
        <v>122152122.74590001</v>
      </c>
      <c r="G16" s="39"/>
      <c r="H16" s="40"/>
      <c r="I16" s="40"/>
      <c r="J16" s="40"/>
      <c r="K16" s="40"/>
    </row>
    <row r="17" spans="1:11">
      <c r="A17" s="35">
        <v>12</v>
      </c>
      <c r="B17" s="36" t="s">
        <v>99</v>
      </c>
      <c r="C17" s="37">
        <v>16497185.062000001</v>
      </c>
      <c r="D17" s="37">
        <v>75663848.920100003</v>
      </c>
      <c r="E17" s="37">
        <v>35507511.536200002</v>
      </c>
      <c r="F17" s="38">
        <f t="shared" si="0"/>
        <v>127668545.5183</v>
      </c>
      <c r="G17" s="39"/>
      <c r="H17" s="40"/>
      <c r="I17" s="40"/>
      <c r="J17" s="40"/>
      <c r="K17" s="40"/>
    </row>
    <row r="18" spans="1:11">
      <c r="A18" s="35">
        <v>13</v>
      </c>
      <c r="B18" s="36" t="s">
        <v>100</v>
      </c>
      <c r="C18" s="37">
        <v>15775452.1284</v>
      </c>
      <c r="D18" s="37">
        <v>72353642.273100004</v>
      </c>
      <c r="E18" s="37">
        <v>33954098.613399997</v>
      </c>
      <c r="F18" s="38">
        <f t="shared" si="0"/>
        <v>122083193.0149</v>
      </c>
      <c r="G18" s="39"/>
      <c r="H18" s="40"/>
      <c r="I18" s="40"/>
      <c r="J18" s="40"/>
      <c r="K18" s="40"/>
    </row>
    <row r="19" spans="1:11">
      <c r="A19" s="35">
        <v>14</v>
      </c>
      <c r="B19" s="36" t="s">
        <v>101</v>
      </c>
      <c r="C19" s="37">
        <v>17743204.251899999</v>
      </c>
      <c r="D19" s="37">
        <v>81378678.897799999</v>
      </c>
      <c r="E19" s="37">
        <v>38189365.476400003</v>
      </c>
      <c r="F19" s="38">
        <f t="shared" si="0"/>
        <v>137311248.6261</v>
      </c>
      <c r="G19" s="39"/>
      <c r="H19" s="40"/>
      <c r="I19" s="40"/>
      <c r="J19" s="40"/>
      <c r="K19" s="40"/>
    </row>
    <row r="20" spans="1:11">
      <c r="A20" s="35">
        <v>15</v>
      </c>
      <c r="B20" s="36" t="s">
        <v>102</v>
      </c>
      <c r="C20" s="37">
        <v>16618459.4449</v>
      </c>
      <c r="D20" s="37">
        <v>76220070.272499993</v>
      </c>
      <c r="E20" s="37">
        <v>35768534.949299999</v>
      </c>
      <c r="F20" s="38">
        <f t="shared" si="0"/>
        <v>128607064.66670001</v>
      </c>
      <c r="G20" s="39"/>
      <c r="H20" s="40"/>
      <c r="I20" s="40"/>
      <c r="J20" s="40"/>
      <c r="K20" s="40"/>
    </row>
    <row r="21" spans="1:11">
      <c r="A21" s="35">
        <v>16</v>
      </c>
      <c r="B21" s="36" t="s">
        <v>103</v>
      </c>
      <c r="C21" s="37">
        <v>18343860.881999999</v>
      </c>
      <c r="D21" s="37">
        <v>84133572.677499995</v>
      </c>
      <c r="E21" s="37">
        <v>39482181.32</v>
      </c>
      <c r="F21" s="38">
        <f t="shared" si="0"/>
        <v>141959614.8795</v>
      </c>
      <c r="G21" s="39"/>
      <c r="H21" s="40"/>
      <c r="I21" s="40"/>
      <c r="J21" s="40"/>
      <c r="K21" s="40"/>
    </row>
    <row r="22" spans="1:11">
      <c r="A22" s="35">
        <v>17</v>
      </c>
      <c r="B22" s="36" t="s">
        <v>104</v>
      </c>
      <c r="C22" s="37">
        <v>19730524.032400001</v>
      </c>
      <c r="D22" s="37">
        <v>90493461.998899996</v>
      </c>
      <c r="E22" s="37">
        <v>42466748.542999998</v>
      </c>
      <c r="F22" s="38">
        <f t="shared" si="0"/>
        <v>152690734.57429999</v>
      </c>
      <c r="G22" s="39"/>
      <c r="H22" s="40"/>
      <c r="I22" s="40"/>
      <c r="J22" s="40"/>
      <c r="K22" s="40"/>
    </row>
    <row r="23" spans="1:11">
      <c r="A23" s="35">
        <v>18</v>
      </c>
      <c r="B23" s="36" t="s">
        <v>105</v>
      </c>
      <c r="C23" s="37">
        <v>23116603.769900002</v>
      </c>
      <c r="D23" s="37">
        <v>106023616.0663</v>
      </c>
      <c r="E23" s="37">
        <v>49754735.244400002</v>
      </c>
      <c r="F23" s="38">
        <f t="shared" si="0"/>
        <v>178894955.08059999</v>
      </c>
      <c r="G23" s="39"/>
      <c r="H23" s="40"/>
      <c r="I23" s="40"/>
      <c r="J23" s="40"/>
      <c r="K23" s="40"/>
    </row>
    <row r="24" spans="1:11">
      <c r="A24" s="35">
        <v>19</v>
      </c>
      <c r="B24" s="36" t="s">
        <v>106</v>
      </c>
      <c r="C24" s="37">
        <v>27985222.432100002</v>
      </c>
      <c r="D24" s="37">
        <v>128353390.84460001</v>
      </c>
      <c r="E24" s="37">
        <v>60233646.201899998</v>
      </c>
      <c r="F24" s="38">
        <f t="shared" si="0"/>
        <v>216572259.4786</v>
      </c>
      <c r="G24" s="39"/>
      <c r="H24" s="40"/>
      <c r="I24" s="40"/>
      <c r="J24" s="40"/>
      <c r="K24" s="40"/>
    </row>
    <row r="25" spans="1:11">
      <c r="A25" s="35">
        <v>20</v>
      </c>
      <c r="B25" s="36" t="s">
        <v>107</v>
      </c>
      <c r="C25" s="37">
        <v>21687750.926800001</v>
      </c>
      <c r="D25" s="37">
        <v>99470224.973000005</v>
      </c>
      <c r="E25" s="37">
        <v>46679361.559699997</v>
      </c>
      <c r="F25" s="38">
        <f t="shared" si="0"/>
        <v>167837337.45950001</v>
      </c>
      <c r="G25" s="39"/>
      <c r="H25" s="40"/>
      <c r="I25" s="40"/>
      <c r="J25" s="40"/>
      <c r="K25" s="40"/>
    </row>
    <row r="26" spans="1:11">
      <c r="A26" s="35">
        <v>21</v>
      </c>
      <c r="B26" s="36" t="s">
        <v>108</v>
      </c>
      <c r="C26" s="37">
        <v>18629886.247400001</v>
      </c>
      <c r="D26" s="37">
        <v>85445419.513699993</v>
      </c>
      <c r="E26" s="37">
        <v>40097804.465499997</v>
      </c>
      <c r="F26" s="38">
        <f t="shared" si="0"/>
        <v>144173110.22659999</v>
      </c>
      <c r="G26" s="39"/>
      <c r="H26" s="40"/>
      <c r="I26" s="40"/>
      <c r="J26" s="40"/>
      <c r="K26" s="40"/>
    </row>
    <row r="27" spans="1:11">
      <c r="A27" s="35">
        <v>22</v>
      </c>
      <c r="B27" s="36" t="s">
        <v>109</v>
      </c>
      <c r="C27" s="37">
        <v>19499866.717099998</v>
      </c>
      <c r="D27" s="37">
        <v>89435559.078600004</v>
      </c>
      <c r="E27" s="37">
        <v>41970296.1329</v>
      </c>
      <c r="F27" s="38">
        <f t="shared" si="0"/>
        <v>150905721.92860001</v>
      </c>
      <c r="G27" s="39"/>
      <c r="H27" s="40"/>
      <c r="I27" s="40"/>
      <c r="J27" s="40"/>
      <c r="K27" s="40"/>
    </row>
    <row r="28" spans="1:11">
      <c r="A28" s="35">
        <v>23</v>
      </c>
      <c r="B28" s="36" t="s">
        <v>110</v>
      </c>
      <c r="C28" s="37">
        <v>15705119.066099999</v>
      </c>
      <c r="D28" s="37">
        <v>72031061.773300007</v>
      </c>
      <c r="E28" s="37">
        <v>33802718.119599998</v>
      </c>
      <c r="F28" s="38">
        <f t="shared" si="0"/>
        <v>121538898.95900001</v>
      </c>
      <c r="G28" s="39"/>
      <c r="H28" s="40"/>
      <c r="I28" s="40"/>
      <c r="J28" s="40"/>
      <c r="K28" s="40"/>
    </row>
    <row r="29" spans="1:11">
      <c r="A29" s="35">
        <v>24</v>
      </c>
      <c r="B29" s="36" t="s">
        <v>111</v>
      </c>
      <c r="C29" s="37">
        <v>23635335.827</v>
      </c>
      <c r="D29" s="37">
        <v>108402765.22750001</v>
      </c>
      <c r="E29" s="37">
        <v>50871221.75</v>
      </c>
      <c r="F29" s="38">
        <f t="shared" si="0"/>
        <v>182909322.80450001</v>
      </c>
      <c r="G29" s="39"/>
      <c r="H29" s="40"/>
      <c r="I29" s="40"/>
      <c r="J29" s="40"/>
      <c r="K29" s="40"/>
    </row>
    <row r="30" spans="1:11">
      <c r="A30" s="35">
        <v>25</v>
      </c>
      <c r="B30" s="36" t="s">
        <v>112</v>
      </c>
      <c r="C30" s="37">
        <v>16270537.0989</v>
      </c>
      <c r="D30" s="37">
        <v>74624334.774299994</v>
      </c>
      <c r="E30" s="37">
        <v>35019688.605599999</v>
      </c>
      <c r="F30" s="38">
        <f t="shared" si="0"/>
        <v>125914560.4788</v>
      </c>
      <c r="G30" s="39"/>
      <c r="H30" s="40"/>
      <c r="I30" s="40"/>
      <c r="J30" s="40"/>
      <c r="K30" s="40"/>
    </row>
    <row r="31" spans="1:11">
      <c r="A31" s="35">
        <v>26</v>
      </c>
      <c r="B31" s="36" t="s">
        <v>113</v>
      </c>
      <c r="C31" s="37">
        <v>20898780.473900001</v>
      </c>
      <c r="D31" s="37">
        <v>95851635.442499995</v>
      </c>
      <c r="E31" s="37">
        <v>44981230.796700001</v>
      </c>
      <c r="F31" s="38">
        <f t="shared" si="0"/>
        <v>161731646.71309999</v>
      </c>
      <c r="G31" s="39"/>
      <c r="H31" s="40"/>
      <c r="I31" s="40"/>
      <c r="J31" s="40"/>
      <c r="K31" s="40"/>
    </row>
    <row r="32" spans="1:11">
      <c r="A32" s="35">
        <v>27</v>
      </c>
      <c r="B32" s="36" t="s">
        <v>114</v>
      </c>
      <c r="C32" s="37">
        <v>16391378.4067</v>
      </c>
      <c r="D32" s="37">
        <v>75178569.840399995</v>
      </c>
      <c r="E32" s="37">
        <v>35279779.894699998</v>
      </c>
      <c r="F32" s="38">
        <f t="shared" si="0"/>
        <v>126849728.1418</v>
      </c>
      <c r="G32" s="39"/>
      <c r="H32" s="40"/>
      <c r="I32" s="40"/>
      <c r="J32" s="40"/>
      <c r="K32" s="40"/>
    </row>
    <row r="33" spans="1:11">
      <c r="A33" s="35">
        <v>28</v>
      </c>
      <c r="B33" s="36" t="s">
        <v>115</v>
      </c>
      <c r="C33" s="37">
        <v>16423851.562999999</v>
      </c>
      <c r="D33" s="37">
        <v>75327507.006699994</v>
      </c>
      <c r="E33" s="37">
        <v>35349673.0898</v>
      </c>
      <c r="F33" s="38">
        <f t="shared" si="0"/>
        <v>127101031.6595</v>
      </c>
      <c r="G33" s="39"/>
      <c r="H33" s="40"/>
      <c r="I33" s="40"/>
      <c r="J33" s="40"/>
      <c r="K33" s="40"/>
    </row>
    <row r="34" spans="1:11">
      <c r="A34" s="35">
        <v>29</v>
      </c>
      <c r="B34" s="36" t="s">
        <v>116</v>
      </c>
      <c r="C34" s="37">
        <v>16090891.8596</v>
      </c>
      <c r="D34" s="37">
        <v>73800397.224199995</v>
      </c>
      <c r="E34" s="37">
        <v>34633031.404200003</v>
      </c>
      <c r="F34" s="38">
        <f t="shared" si="0"/>
        <v>124524320.48800001</v>
      </c>
      <c r="G34" s="39"/>
      <c r="H34" s="40"/>
      <c r="I34" s="40"/>
      <c r="J34" s="40"/>
      <c r="K34" s="40"/>
    </row>
    <row r="35" spans="1:11">
      <c r="A35" s="35">
        <v>30</v>
      </c>
      <c r="B35" s="36" t="s">
        <v>117</v>
      </c>
      <c r="C35" s="37">
        <v>19788635.447500002</v>
      </c>
      <c r="D35" s="37">
        <v>90759988.277199998</v>
      </c>
      <c r="E35" s="37">
        <v>42591823.926200002</v>
      </c>
      <c r="F35" s="38">
        <f t="shared" si="0"/>
        <v>153140447.65090001</v>
      </c>
      <c r="G35" s="39"/>
      <c r="H35" s="40"/>
      <c r="I35" s="40"/>
      <c r="J35" s="40"/>
      <c r="K35" s="40"/>
    </row>
    <row r="36" spans="1:11">
      <c r="A36" s="35">
        <v>31</v>
      </c>
      <c r="B36" s="36" t="s">
        <v>118</v>
      </c>
      <c r="C36" s="37">
        <v>18423871.7141</v>
      </c>
      <c r="D36" s="37">
        <v>84500539.980599999</v>
      </c>
      <c r="E36" s="37">
        <v>39654391.641500004</v>
      </c>
      <c r="F36" s="38">
        <f t="shared" si="0"/>
        <v>142578803.3362</v>
      </c>
      <c r="G36" s="39"/>
      <c r="H36" s="40"/>
      <c r="I36" s="40"/>
      <c r="J36" s="40"/>
      <c r="K36" s="40"/>
    </row>
    <row r="37" spans="1:11">
      <c r="A37" s="35">
        <v>32</v>
      </c>
      <c r="B37" s="36" t="s">
        <v>119</v>
      </c>
      <c r="C37" s="37">
        <v>19027499.962000001</v>
      </c>
      <c r="D37" s="37">
        <v>87269062.997199997</v>
      </c>
      <c r="E37" s="37">
        <v>40953603.409699999</v>
      </c>
      <c r="F37" s="38">
        <f t="shared" si="0"/>
        <v>147250166.3689</v>
      </c>
      <c r="G37" s="39"/>
      <c r="H37" s="40"/>
      <c r="I37" s="40"/>
      <c r="J37" s="40"/>
      <c r="K37" s="40"/>
    </row>
    <row r="38" spans="1:11">
      <c r="A38" s="35">
        <v>33</v>
      </c>
      <c r="B38" s="36" t="s">
        <v>120</v>
      </c>
      <c r="C38" s="37">
        <v>19444377.592999998</v>
      </c>
      <c r="D38" s="37">
        <v>89181059.860200003</v>
      </c>
      <c r="E38" s="37">
        <v>41850864.805299997</v>
      </c>
      <c r="F38" s="38">
        <f t="shared" si="0"/>
        <v>150476302.25850001</v>
      </c>
      <c r="G38" s="39"/>
      <c r="H38" s="40"/>
      <c r="I38" s="40"/>
      <c r="J38" s="40"/>
      <c r="K38" s="40"/>
    </row>
    <row r="39" spans="1:11">
      <c r="A39" s="35">
        <v>34</v>
      </c>
      <c r="B39" s="36" t="s">
        <v>121</v>
      </c>
      <c r="C39" s="37">
        <v>16995198.420200001</v>
      </c>
      <c r="D39" s="37">
        <v>77947972.384299994</v>
      </c>
      <c r="E39" s="37">
        <v>36579404.407300003</v>
      </c>
      <c r="F39" s="38">
        <f t="shared" si="0"/>
        <v>131522575.21179999</v>
      </c>
      <c r="G39" s="39"/>
      <c r="H39" s="40"/>
      <c r="I39" s="40"/>
      <c r="J39" s="40"/>
      <c r="K39" s="40"/>
    </row>
    <row r="40" spans="1:11">
      <c r="A40" s="35">
        <v>35</v>
      </c>
      <c r="B40" s="36" t="s">
        <v>122</v>
      </c>
      <c r="C40" s="37">
        <v>17519867.906300001</v>
      </c>
      <c r="D40" s="37">
        <v>80354353.386800006</v>
      </c>
      <c r="E40" s="37">
        <v>37708670.264399998</v>
      </c>
      <c r="F40" s="38">
        <f t="shared" si="0"/>
        <v>135582891.5575</v>
      </c>
      <c r="G40" s="39"/>
      <c r="H40" s="40"/>
      <c r="I40" s="40"/>
      <c r="J40" s="40"/>
      <c r="K40" s="40"/>
    </row>
    <row r="41" spans="1:11">
      <c r="A41" s="35">
        <v>36</v>
      </c>
      <c r="B41" s="36" t="s">
        <v>123</v>
      </c>
      <c r="C41" s="37">
        <v>17557180.109200001</v>
      </c>
      <c r="D41" s="37">
        <v>80525484.6963</v>
      </c>
      <c r="E41" s="37">
        <v>37788978.7214</v>
      </c>
      <c r="F41" s="38">
        <f t="shared" si="0"/>
        <v>135871643.52689999</v>
      </c>
      <c r="G41" s="39"/>
      <c r="H41" s="40"/>
      <c r="I41" s="40"/>
      <c r="J41" s="40"/>
      <c r="K41" s="40"/>
    </row>
    <row r="42" spans="1:11">
      <c r="A42" s="209" t="s">
        <v>28</v>
      </c>
      <c r="B42" s="210"/>
      <c r="C42" s="41">
        <f>SUM(C6:C41)</f>
        <v>669040027.34870005</v>
      </c>
      <c r="D42" s="41">
        <f t="shared" ref="D42:F42" si="1">SUM(D6:D41)</f>
        <v>3068532198.7076001</v>
      </c>
      <c r="E42" s="41">
        <f t="shared" si="1"/>
        <v>1440000000</v>
      </c>
      <c r="F42" s="41">
        <f t="shared" si="1"/>
        <v>5177572226.0563002</v>
      </c>
      <c r="G42" s="42"/>
    </row>
    <row r="44" spans="1:11">
      <c r="F44" s="40"/>
    </row>
  </sheetData>
  <mergeCells count="4">
    <mergeCell ref="A1:F1"/>
    <mergeCell ref="A2:F2"/>
    <mergeCell ref="A3:F3"/>
    <mergeCell ref="A42:B4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0"/>
  <sheetViews>
    <sheetView topLeftCell="A4" zoomScale="106" zoomScaleNormal="106" workbookViewId="0">
      <pane xSplit="3" ySplit="2" topLeftCell="D6" activePane="bottomRight" state="frozen"/>
      <selection pane="topRight"/>
      <selection pane="bottomLeft"/>
      <selection pane="bottomRight" sqref="A1:G1"/>
    </sheetView>
  </sheetViews>
  <sheetFormatPr defaultColWidth="9.109375" defaultRowHeight="13.2"/>
  <cols>
    <col min="1" max="1" width="5.88671875" style="14" customWidth="1"/>
    <col min="2" max="2" width="16" style="14" customWidth="1"/>
    <col min="3" max="3" width="22.33203125" style="14" customWidth="1"/>
    <col min="4" max="4" width="22.6640625" style="14" customWidth="1"/>
    <col min="5" max="6" width="23.5546875" style="14" customWidth="1"/>
    <col min="7" max="7" width="24.88671875" style="14" customWidth="1"/>
    <col min="8" max="9" width="17.44140625" style="14" customWidth="1"/>
    <col min="10" max="11" width="14.44140625" style="14" customWidth="1"/>
    <col min="12" max="13" width="13.33203125" style="14" customWidth="1"/>
    <col min="14" max="15" width="15.33203125" style="14" customWidth="1"/>
    <col min="16" max="16" width="14.44140625" style="14" customWidth="1"/>
    <col min="17" max="17" width="14" style="14" customWidth="1"/>
    <col min="18" max="18" width="12.88671875" style="14" customWidth="1"/>
    <col min="19" max="16384" width="9.109375" style="14"/>
  </cols>
  <sheetData>
    <row r="1" spans="1:18" ht="17.399999999999999">
      <c r="A1" s="211" t="s">
        <v>17</v>
      </c>
      <c r="B1" s="211"/>
      <c r="C1" s="211"/>
      <c r="D1" s="211"/>
      <c r="E1" s="211"/>
      <c r="F1" s="211"/>
      <c r="G1" s="211"/>
    </row>
    <row r="2" spans="1:18" ht="17.399999999999999">
      <c r="A2" s="211" t="s">
        <v>64</v>
      </c>
      <c r="B2" s="211"/>
      <c r="C2" s="211"/>
      <c r="D2" s="211"/>
      <c r="E2" s="211"/>
      <c r="F2" s="211"/>
      <c r="G2" s="211"/>
    </row>
    <row r="3" spans="1:18" ht="38.4" customHeight="1">
      <c r="A3" s="208" t="s">
        <v>957</v>
      </c>
      <c r="B3" s="208"/>
      <c r="C3" s="208"/>
      <c r="D3" s="208"/>
      <c r="E3" s="208"/>
      <c r="F3" s="208"/>
      <c r="G3" s="208"/>
    </row>
    <row r="4" spans="1:18" ht="104.4">
      <c r="A4" s="17" t="s">
        <v>958</v>
      </c>
      <c r="B4" s="17" t="s">
        <v>959</v>
      </c>
      <c r="C4" s="18" t="s">
        <v>960</v>
      </c>
      <c r="D4" s="3" t="s">
        <v>954</v>
      </c>
      <c r="E4" s="4" t="s">
        <v>955</v>
      </c>
      <c r="F4" s="4" t="s">
        <v>961</v>
      </c>
      <c r="G4" s="12" t="s">
        <v>962</v>
      </c>
    </row>
    <row r="5" spans="1:18" ht="15.6">
      <c r="A5" s="19"/>
      <c r="B5" s="19"/>
      <c r="C5" s="20"/>
      <c r="D5" s="153" t="s">
        <v>29</v>
      </c>
      <c r="E5" s="153" t="s">
        <v>29</v>
      </c>
      <c r="F5" s="153" t="s">
        <v>29</v>
      </c>
      <c r="G5" s="153" t="s">
        <v>29</v>
      </c>
      <c r="Q5" s="27"/>
      <c r="R5" s="27"/>
    </row>
    <row r="6" spans="1:18" ht="18">
      <c r="A6" s="21">
        <v>1</v>
      </c>
      <c r="B6" s="22" t="s">
        <v>88</v>
      </c>
      <c r="C6" s="22" t="s">
        <v>132</v>
      </c>
      <c r="D6" s="23">
        <v>592856.17660000001</v>
      </c>
      <c r="E6" s="23">
        <v>2719117.2319999998</v>
      </c>
      <c r="F6" s="23">
        <v>1276026.6344000001</v>
      </c>
      <c r="G6" s="24">
        <f>D6+E6+F6</f>
        <v>4588000.0429999996</v>
      </c>
      <c r="H6" s="25"/>
      <c r="I6" s="25"/>
      <c r="J6" s="26"/>
      <c r="K6" s="26"/>
      <c r="L6" s="26"/>
      <c r="M6" s="26"/>
      <c r="N6" s="25"/>
      <c r="O6" s="25"/>
      <c r="P6" s="26"/>
      <c r="Q6" s="26"/>
      <c r="R6" s="26"/>
    </row>
    <row r="7" spans="1:18" ht="18">
      <c r="A7" s="21">
        <v>2</v>
      </c>
      <c r="B7" s="22" t="s">
        <v>88</v>
      </c>
      <c r="C7" s="22" t="s">
        <v>134</v>
      </c>
      <c r="D7" s="23">
        <v>989103.29890000005</v>
      </c>
      <c r="E7" s="23">
        <v>4536492.8799000001</v>
      </c>
      <c r="F7" s="23">
        <v>2128884.2104000002</v>
      </c>
      <c r="G7" s="24">
        <f t="shared" ref="G7:G70" si="0">D7+E7+F7</f>
        <v>7654480.3892000001</v>
      </c>
      <c r="H7" s="25"/>
      <c r="I7" s="25"/>
      <c r="J7" s="26"/>
      <c r="K7" s="26"/>
      <c r="L7" s="26"/>
      <c r="M7" s="26"/>
      <c r="N7" s="25"/>
      <c r="O7" s="25"/>
      <c r="P7" s="26"/>
      <c r="Q7" s="26"/>
      <c r="R7" s="26"/>
    </row>
    <row r="8" spans="1:18" ht="18">
      <c r="A8" s="21">
        <v>3</v>
      </c>
      <c r="B8" s="22" t="s">
        <v>88</v>
      </c>
      <c r="C8" s="22" t="s">
        <v>136</v>
      </c>
      <c r="D8" s="23">
        <v>695943.07090000005</v>
      </c>
      <c r="E8" s="23">
        <v>3191922.2082000002</v>
      </c>
      <c r="F8" s="23">
        <v>1497904.4319</v>
      </c>
      <c r="G8" s="24">
        <f t="shared" si="0"/>
        <v>5385769.7110000001</v>
      </c>
      <c r="H8" s="25"/>
      <c r="I8" s="25"/>
      <c r="J8" s="26"/>
      <c r="K8" s="26"/>
      <c r="L8" s="26"/>
      <c r="M8" s="26"/>
      <c r="N8" s="25"/>
      <c r="O8" s="25"/>
      <c r="P8" s="26"/>
      <c r="Q8" s="26"/>
      <c r="R8" s="26"/>
    </row>
    <row r="9" spans="1:18" ht="18">
      <c r="A9" s="21">
        <v>4</v>
      </c>
      <c r="B9" s="22" t="s">
        <v>88</v>
      </c>
      <c r="C9" s="22" t="s">
        <v>138</v>
      </c>
      <c r="D9" s="23">
        <v>709090.61450000003</v>
      </c>
      <c r="E9" s="23">
        <v>3252223.0263</v>
      </c>
      <c r="F9" s="23">
        <v>1526202.3843</v>
      </c>
      <c r="G9" s="24">
        <f t="shared" si="0"/>
        <v>5487516.0251000002</v>
      </c>
      <c r="H9" s="25"/>
      <c r="I9" s="25"/>
      <c r="J9" s="26"/>
      <c r="K9" s="26"/>
      <c r="L9" s="26"/>
      <c r="M9" s="26"/>
      <c r="N9" s="25"/>
      <c r="O9" s="25"/>
      <c r="P9" s="26"/>
      <c r="Q9" s="26"/>
      <c r="R9" s="26"/>
    </row>
    <row r="10" spans="1:18" ht="18">
      <c r="A10" s="21">
        <v>5</v>
      </c>
      <c r="B10" s="22" t="s">
        <v>88</v>
      </c>
      <c r="C10" s="22" t="s">
        <v>140</v>
      </c>
      <c r="D10" s="23">
        <v>645411.33539999998</v>
      </c>
      <c r="E10" s="23">
        <v>2960159.9053000002</v>
      </c>
      <c r="F10" s="23">
        <v>1389143.0781</v>
      </c>
      <c r="G10" s="24">
        <f t="shared" si="0"/>
        <v>4994714.3187999995</v>
      </c>
      <c r="H10" s="25"/>
      <c r="I10" s="25"/>
      <c r="J10" s="26"/>
      <c r="K10" s="26"/>
      <c r="L10" s="26"/>
      <c r="M10" s="26"/>
      <c r="N10" s="25"/>
      <c r="O10" s="25"/>
      <c r="P10" s="26"/>
      <c r="Q10" s="26"/>
      <c r="R10" s="26"/>
    </row>
    <row r="11" spans="1:18" ht="36">
      <c r="A11" s="21">
        <v>6</v>
      </c>
      <c r="B11" s="22" t="s">
        <v>88</v>
      </c>
      <c r="C11" s="22" t="s">
        <v>142</v>
      </c>
      <c r="D11" s="23">
        <v>666543.08369999996</v>
      </c>
      <c r="E11" s="23">
        <v>3057080.0410000002</v>
      </c>
      <c r="F11" s="23">
        <v>1434625.7344</v>
      </c>
      <c r="G11" s="24">
        <f t="shared" si="0"/>
        <v>5158248.8591</v>
      </c>
      <c r="H11" s="25"/>
      <c r="I11" s="25"/>
      <c r="J11" s="26"/>
      <c r="K11" s="26"/>
      <c r="L11" s="26"/>
      <c r="M11" s="26"/>
      <c r="N11" s="25"/>
      <c r="O11" s="25"/>
      <c r="P11" s="26"/>
      <c r="Q11" s="26"/>
      <c r="R11" s="26"/>
    </row>
    <row r="12" spans="1:18" ht="36">
      <c r="A12" s="21">
        <v>7</v>
      </c>
      <c r="B12" s="22" t="s">
        <v>88</v>
      </c>
      <c r="C12" s="22" t="s">
        <v>143</v>
      </c>
      <c r="D12" s="23">
        <v>646725.32180000003</v>
      </c>
      <c r="E12" s="23">
        <v>2966186.4648000002</v>
      </c>
      <c r="F12" s="23">
        <v>1391971.2202999999</v>
      </c>
      <c r="G12" s="24">
        <f t="shared" si="0"/>
        <v>5004883.0069000004</v>
      </c>
      <c r="H12" s="25"/>
      <c r="I12" s="25"/>
      <c r="J12" s="26"/>
      <c r="K12" s="26"/>
      <c r="L12" s="26"/>
      <c r="M12" s="26"/>
      <c r="N12" s="25"/>
      <c r="O12" s="25"/>
      <c r="P12" s="26"/>
      <c r="Q12" s="26"/>
      <c r="R12" s="26"/>
    </row>
    <row r="13" spans="1:18" ht="18">
      <c r="A13" s="21">
        <v>8</v>
      </c>
      <c r="B13" s="22" t="s">
        <v>88</v>
      </c>
      <c r="C13" s="22" t="s">
        <v>145</v>
      </c>
      <c r="D13" s="23">
        <v>630597.51580000005</v>
      </c>
      <c r="E13" s="23">
        <v>2892216.7623999999</v>
      </c>
      <c r="F13" s="23">
        <v>1357258.7374</v>
      </c>
      <c r="G13" s="24">
        <f t="shared" si="0"/>
        <v>4880073.0155999996</v>
      </c>
      <c r="H13" s="25"/>
      <c r="I13" s="25"/>
      <c r="J13" s="26"/>
      <c r="K13" s="26"/>
      <c r="L13" s="26"/>
      <c r="M13" s="26"/>
      <c r="N13" s="25"/>
      <c r="O13" s="25"/>
      <c r="P13" s="26"/>
      <c r="Q13" s="26"/>
      <c r="R13" s="26"/>
    </row>
    <row r="14" spans="1:18" ht="18">
      <c r="A14" s="21">
        <v>9</v>
      </c>
      <c r="B14" s="22" t="s">
        <v>88</v>
      </c>
      <c r="C14" s="22" t="s">
        <v>147</v>
      </c>
      <c r="D14" s="23">
        <v>680324.91910000006</v>
      </c>
      <c r="E14" s="23">
        <v>3120290.0192999998</v>
      </c>
      <c r="F14" s="23">
        <v>1464288.8966999999</v>
      </c>
      <c r="G14" s="24">
        <f t="shared" si="0"/>
        <v>5264903.8350999998</v>
      </c>
      <c r="H14" s="25"/>
      <c r="I14" s="25"/>
      <c r="J14" s="26"/>
      <c r="K14" s="26"/>
      <c r="L14" s="26"/>
      <c r="M14" s="26"/>
      <c r="N14" s="25"/>
      <c r="O14" s="25"/>
      <c r="P14" s="26"/>
      <c r="Q14" s="26"/>
      <c r="R14" s="26"/>
    </row>
    <row r="15" spans="1:18" ht="18">
      <c r="A15" s="21">
        <v>10</v>
      </c>
      <c r="B15" s="22" t="s">
        <v>88</v>
      </c>
      <c r="C15" s="22" t="s">
        <v>149</v>
      </c>
      <c r="D15" s="23">
        <v>690392.13489999995</v>
      </c>
      <c r="E15" s="23">
        <v>3166463.0054000001</v>
      </c>
      <c r="F15" s="23">
        <v>1485956.9438</v>
      </c>
      <c r="G15" s="24">
        <f t="shared" si="0"/>
        <v>5342812.0840999996</v>
      </c>
      <c r="H15" s="25"/>
      <c r="I15" s="25"/>
      <c r="J15" s="26"/>
      <c r="K15" s="26"/>
      <c r="L15" s="26"/>
      <c r="M15" s="26"/>
      <c r="N15" s="25"/>
      <c r="O15" s="25"/>
      <c r="P15" s="26"/>
      <c r="Q15" s="26"/>
      <c r="R15" s="26"/>
    </row>
    <row r="16" spans="1:18" ht="18">
      <c r="A16" s="21">
        <v>11</v>
      </c>
      <c r="B16" s="22" t="s">
        <v>88</v>
      </c>
      <c r="C16" s="22" t="s">
        <v>151</v>
      </c>
      <c r="D16" s="23">
        <v>754999.02300000004</v>
      </c>
      <c r="E16" s="23">
        <v>3462780.5773</v>
      </c>
      <c r="F16" s="23">
        <v>1625012.7775999999</v>
      </c>
      <c r="G16" s="24">
        <f t="shared" si="0"/>
        <v>5842792.3778999997</v>
      </c>
      <c r="H16" s="25"/>
      <c r="I16" s="25"/>
      <c r="J16" s="26"/>
      <c r="K16" s="26"/>
      <c r="L16" s="26"/>
      <c r="M16" s="26"/>
      <c r="N16" s="25"/>
      <c r="O16" s="25"/>
      <c r="P16" s="26"/>
      <c r="Q16" s="26"/>
      <c r="R16" s="26"/>
    </row>
    <row r="17" spans="1:18" ht="18">
      <c r="A17" s="21">
        <v>12</v>
      </c>
      <c r="B17" s="22" t="s">
        <v>88</v>
      </c>
      <c r="C17" s="22" t="s">
        <v>153</v>
      </c>
      <c r="D17" s="23">
        <v>726929.84409999999</v>
      </c>
      <c r="E17" s="23">
        <v>3334042.1225999999</v>
      </c>
      <c r="F17" s="23">
        <v>1564598.4287</v>
      </c>
      <c r="G17" s="24">
        <f t="shared" si="0"/>
        <v>5625570.3953999998</v>
      </c>
      <c r="H17" s="25"/>
      <c r="I17" s="25"/>
      <c r="J17" s="26"/>
      <c r="K17" s="26"/>
      <c r="L17" s="26"/>
      <c r="M17" s="26"/>
      <c r="N17" s="25"/>
      <c r="O17" s="25"/>
      <c r="P17" s="26"/>
      <c r="Q17" s="26"/>
      <c r="R17" s="26"/>
    </row>
    <row r="18" spans="1:18" ht="18">
      <c r="A18" s="21">
        <v>13</v>
      </c>
      <c r="B18" s="22" t="s">
        <v>88</v>
      </c>
      <c r="C18" s="22" t="s">
        <v>155</v>
      </c>
      <c r="D18" s="23">
        <v>555099.66330000001</v>
      </c>
      <c r="E18" s="23">
        <v>2545948.1058999998</v>
      </c>
      <c r="F18" s="23">
        <v>1194761.8714999999</v>
      </c>
      <c r="G18" s="24">
        <f t="shared" si="0"/>
        <v>4295809.6407000003</v>
      </c>
      <c r="H18" s="25"/>
      <c r="I18" s="25"/>
      <c r="J18" s="26"/>
      <c r="K18" s="26"/>
      <c r="L18" s="26"/>
      <c r="M18" s="26"/>
      <c r="N18" s="25"/>
      <c r="O18" s="25"/>
      <c r="P18" s="26"/>
      <c r="Q18" s="26"/>
      <c r="R18" s="26"/>
    </row>
    <row r="19" spans="1:18" ht="18">
      <c r="A19" s="21">
        <v>14</v>
      </c>
      <c r="B19" s="22" t="s">
        <v>88</v>
      </c>
      <c r="C19" s="22" t="s">
        <v>157</v>
      </c>
      <c r="D19" s="23">
        <v>524493.36060000001</v>
      </c>
      <c r="E19" s="23">
        <v>2405573.2080999999</v>
      </c>
      <c r="F19" s="23">
        <v>1128886.7756000001</v>
      </c>
      <c r="G19" s="24">
        <f t="shared" si="0"/>
        <v>4058953.3443</v>
      </c>
      <c r="H19" s="25"/>
      <c r="I19" s="25"/>
      <c r="J19" s="26"/>
      <c r="K19" s="26"/>
      <c r="L19" s="26"/>
      <c r="M19" s="26"/>
      <c r="N19" s="25"/>
      <c r="O19" s="25"/>
      <c r="P19" s="26"/>
      <c r="Q19" s="26"/>
      <c r="R19" s="26"/>
    </row>
    <row r="20" spans="1:18" ht="18">
      <c r="A20" s="21">
        <v>15</v>
      </c>
      <c r="B20" s="22" t="s">
        <v>88</v>
      </c>
      <c r="C20" s="22" t="s">
        <v>159</v>
      </c>
      <c r="D20" s="23">
        <v>546151.22</v>
      </c>
      <c r="E20" s="23">
        <v>2504906.3366</v>
      </c>
      <c r="F20" s="23">
        <v>1175501.8006</v>
      </c>
      <c r="G20" s="24">
        <f t="shared" si="0"/>
        <v>4226559.3572000004</v>
      </c>
      <c r="H20" s="25"/>
      <c r="I20" s="25"/>
      <c r="J20" s="26"/>
      <c r="K20" s="26"/>
      <c r="L20" s="26"/>
      <c r="M20" s="26"/>
      <c r="N20" s="25"/>
      <c r="O20" s="25"/>
      <c r="P20" s="26"/>
      <c r="Q20" s="26"/>
      <c r="R20" s="26"/>
    </row>
    <row r="21" spans="1:18" ht="18">
      <c r="A21" s="21">
        <v>16</v>
      </c>
      <c r="B21" s="22" t="s">
        <v>88</v>
      </c>
      <c r="C21" s="22" t="s">
        <v>161</v>
      </c>
      <c r="D21" s="23">
        <v>814135.34809999994</v>
      </c>
      <c r="E21" s="23">
        <v>3734007.5743</v>
      </c>
      <c r="F21" s="23">
        <v>1752294.1129000001</v>
      </c>
      <c r="G21" s="24">
        <f t="shared" si="0"/>
        <v>6300437.0352999996</v>
      </c>
      <c r="H21" s="25"/>
      <c r="I21" s="25"/>
      <c r="J21" s="26"/>
      <c r="K21" s="26"/>
      <c r="L21" s="26"/>
      <c r="M21" s="26"/>
      <c r="N21" s="25"/>
      <c r="O21" s="25"/>
      <c r="P21" s="26"/>
      <c r="Q21" s="26"/>
      <c r="R21" s="26"/>
    </row>
    <row r="22" spans="1:18" ht="18">
      <c r="A22" s="21">
        <v>17</v>
      </c>
      <c r="B22" s="22" t="s">
        <v>88</v>
      </c>
      <c r="C22" s="22" t="s">
        <v>163</v>
      </c>
      <c r="D22" s="23">
        <v>703460.6997</v>
      </c>
      <c r="E22" s="23">
        <v>3226401.5894999998</v>
      </c>
      <c r="F22" s="23">
        <v>1514084.9071</v>
      </c>
      <c r="G22" s="24">
        <f t="shared" si="0"/>
        <v>5443947.1963</v>
      </c>
      <c r="H22" s="25"/>
      <c r="I22" s="25"/>
      <c r="J22" s="26"/>
      <c r="K22" s="26"/>
      <c r="L22" s="26"/>
      <c r="M22" s="26"/>
      <c r="N22" s="25"/>
      <c r="O22" s="25"/>
      <c r="P22" s="26"/>
      <c r="Q22" s="26"/>
      <c r="R22" s="26"/>
    </row>
    <row r="23" spans="1:18" ht="18">
      <c r="A23" s="21">
        <v>18</v>
      </c>
      <c r="B23" s="22" t="s">
        <v>89</v>
      </c>
      <c r="C23" s="22" t="s">
        <v>168</v>
      </c>
      <c r="D23" s="23">
        <v>721421.90190000006</v>
      </c>
      <c r="E23" s="23">
        <v>3308780.1093000001</v>
      </c>
      <c r="F23" s="23">
        <v>1552743.4776000001</v>
      </c>
      <c r="G23" s="24">
        <f t="shared" si="0"/>
        <v>5582945.4888000004</v>
      </c>
      <c r="H23" s="25"/>
      <c r="I23" s="25"/>
      <c r="J23" s="26"/>
      <c r="K23" s="26"/>
      <c r="L23" s="26"/>
      <c r="M23" s="26"/>
      <c r="N23" s="25"/>
      <c r="O23" s="25"/>
      <c r="P23" s="26"/>
      <c r="Q23" s="26"/>
      <c r="R23" s="26"/>
    </row>
    <row r="24" spans="1:18" ht="18">
      <c r="A24" s="21">
        <v>19</v>
      </c>
      <c r="B24" s="22" t="s">
        <v>89</v>
      </c>
      <c r="C24" s="22" t="s">
        <v>170</v>
      </c>
      <c r="D24" s="23">
        <v>881323.1827</v>
      </c>
      <c r="E24" s="23">
        <v>4042162.5806999998</v>
      </c>
      <c r="F24" s="23">
        <v>1896905.0149000001</v>
      </c>
      <c r="G24" s="24">
        <f t="shared" si="0"/>
        <v>6820390.7783000004</v>
      </c>
      <c r="H24" s="25"/>
      <c r="I24" s="25"/>
      <c r="J24" s="26"/>
      <c r="K24" s="26"/>
      <c r="L24" s="26"/>
      <c r="M24" s="26"/>
      <c r="N24" s="25"/>
      <c r="O24" s="25"/>
      <c r="P24" s="26"/>
      <c r="Q24" s="26"/>
      <c r="R24" s="26"/>
    </row>
    <row r="25" spans="1:18" ht="18">
      <c r="A25" s="21">
        <v>20</v>
      </c>
      <c r="B25" s="22" t="s">
        <v>89</v>
      </c>
      <c r="C25" s="22" t="s">
        <v>172</v>
      </c>
      <c r="D25" s="23">
        <v>750446.9425</v>
      </c>
      <c r="E25" s="23">
        <v>3441902.5954999998</v>
      </c>
      <c r="F25" s="23">
        <v>1615215.1636999999</v>
      </c>
      <c r="G25" s="24">
        <f t="shared" si="0"/>
        <v>5807564.7017000001</v>
      </c>
      <c r="H25" s="25"/>
      <c r="I25" s="25"/>
      <c r="J25" s="26"/>
      <c r="K25" s="26"/>
      <c r="L25" s="26"/>
      <c r="M25" s="26"/>
      <c r="N25" s="25"/>
      <c r="O25" s="25"/>
      <c r="P25" s="26"/>
      <c r="Q25" s="26"/>
      <c r="R25" s="26"/>
    </row>
    <row r="26" spans="1:18" ht="18">
      <c r="A26" s="21">
        <v>21</v>
      </c>
      <c r="B26" s="22" t="s">
        <v>89</v>
      </c>
      <c r="C26" s="22" t="s">
        <v>174</v>
      </c>
      <c r="D26" s="23">
        <v>657027.11109999998</v>
      </c>
      <c r="E26" s="23">
        <v>3013435.3152999999</v>
      </c>
      <c r="F26" s="23">
        <v>1414144.1487</v>
      </c>
      <c r="G26" s="24">
        <f t="shared" si="0"/>
        <v>5084606.5751</v>
      </c>
      <c r="H26" s="25"/>
      <c r="I26" s="25"/>
      <c r="J26" s="26"/>
      <c r="K26" s="26"/>
      <c r="L26" s="26"/>
      <c r="M26" s="26"/>
      <c r="N26" s="25"/>
      <c r="O26" s="25"/>
      <c r="P26" s="26"/>
      <c r="Q26" s="26"/>
      <c r="R26" s="26"/>
    </row>
    <row r="27" spans="1:18" ht="18">
      <c r="A27" s="21">
        <v>22</v>
      </c>
      <c r="B27" s="22" t="s">
        <v>89</v>
      </c>
      <c r="C27" s="22" t="s">
        <v>176</v>
      </c>
      <c r="D27" s="23">
        <v>650151.87080000003</v>
      </c>
      <c r="E27" s="23">
        <v>2981902.2300999998</v>
      </c>
      <c r="F27" s="23">
        <v>1399346.3107</v>
      </c>
      <c r="G27" s="24">
        <f t="shared" si="0"/>
        <v>5031400.4116000002</v>
      </c>
      <c r="H27" s="25"/>
      <c r="I27" s="25"/>
      <c r="J27" s="26"/>
      <c r="K27" s="26"/>
      <c r="L27" s="26"/>
      <c r="M27" s="26"/>
      <c r="N27" s="25"/>
      <c r="O27" s="25"/>
      <c r="P27" s="26"/>
      <c r="Q27" s="26"/>
      <c r="R27" s="26"/>
    </row>
    <row r="28" spans="1:18" ht="18">
      <c r="A28" s="21">
        <v>23</v>
      </c>
      <c r="B28" s="22" t="s">
        <v>89</v>
      </c>
      <c r="C28" s="22" t="s">
        <v>178</v>
      </c>
      <c r="D28" s="23">
        <v>695106.03729999997</v>
      </c>
      <c r="E28" s="23">
        <v>3188083.1787</v>
      </c>
      <c r="F28" s="23">
        <v>1496102.8530999999</v>
      </c>
      <c r="G28" s="24">
        <f t="shared" si="0"/>
        <v>5379292.0691</v>
      </c>
      <c r="H28" s="25"/>
      <c r="I28" s="25"/>
      <c r="J28" s="26"/>
      <c r="K28" s="26"/>
      <c r="L28" s="26"/>
      <c r="M28" s="26"/>
      <c r="N28" s="25"/>
      <c r="O28" s="25"/>
      <c r="P28" s="26"/>
      <c r="Q28" s="26"/>
      <c r="R28" s="26"/>
    </row>
    <row r="29" spans="1:18" ht="18">
      <c r="A29" s="21">
        <v>24</v>
      </c>
      <c r="B29" s="22" t="s">
        <v>89</v>
      </c>
      <c r="C29" s="22" t="s">
        <v>180</v>
      </c>
      <c r="D29" s="23">
        <v>757137.13370000001</v>
      </c>
      <c r="E29" s="23">
        <v>3472586.9582000002</v>
      </c>
      <c r="F29" s="23">
        <v>1629614.7135000001</v>
      </c>
      <c r="G29" s="24">
        <f t="shared" si="0"/>
        <v>5859338.8054</v>
      </c>
      <c r="H29" s="25"/>
      <c r="I29" s="25"/>
      <c r="J29" s="26"/>
      <c r="K29" s="26"/>
      <c r="L29" s="26"/>
      <c r="M29" s="26"/>
      <c r="N29" s="25"/>
      <c r="O29" s="25"/>
      <c r="P29" s="26"/>
      <c r="Q29" s="26"/>
      <c r="R29" s="26"/>
    </row>
    <row r="30" spans="1:18" ht="18">
      <c r="A30" s="21">
        <v>25</v>
      </c>
      <c r="B30" s="22" t="s">
        <v>89</v>
      </c>
      <c r="C30" s="22" t="s">
        <v>182</v>
      </c>
      <c r="D30" s="23">
        <v>792028.6017</v>
      </c>
      <c r="E30" s="23">
        <v>3632615.6390999998</v>
      </c>
      <c r="F30" s="23">
        <v>1704712.9316</v>
      </c>
      <c r="G30" s="24">
        <f t="shared" si="0"/>
        <v>6129357.1723999996</v>
      </c>
      <c r="H30" s="25"/>
      <c r="I30" s="25"/>
      <c r="J30" s="26"/>
      <c r="K30" s="26"/>
      <c r="L30" s="26"/>
      <c r="M30" s="26"/>
      <c r="N30" s="25"/>
      <c r="O30" s="25"/>
      <c r="P30" s="26"/>
      <c r="Q30" s="26"/>
      <c r="R30" s="26"/>
    </row>
    <row r="31" spans="1:18" ht="18">
      <c r="A31" s="21">
        <v>26</v>
      </c>
      <c r="B31" s="22" t="s">
        <v>89</v>
      </c>
      <c r="C31" s="22" t="s">
        <v>184</v>
      </c>
      <c r="D31" s="23">
        <v>688629.46200000006</v>
      </c>
      <c r="E31" s="23">
        <v>3158378.5584999998</v>
      </c>
      <c r="F31" s="23">
        <v>1482163.0766</v>
      </c>
      <c r="G31" s="24">
        <f t="shared" si="0"/>
        <v>5329171.0970999999</v>
      </c>
      <c r="H31" s="25"/>
      <c r="I31" s="25"/>
      <c r="J31" s="26"/>
      <c r="K31" s="26"/>
      <c r="L31" s="26"/>
      <c r="M31" s="26"/>
      <c r="N31" s="25"/>
      <c r="O31" s="25"/>
      <c r="P31" s="26"/>
      <c r="Q31" s="26"/>
      <c r="R31" s="26"/>
    </row>
    <row r="32" spans="1:18" ht="18">
      <c r="A32" s="21">
        <v>27</v>
      </c>
      <c r="B32" s="22" t="s">
        <v>89</v>
      </c>
      <c r="C32" s="22" t="s">
        <v>186</v>
      </c>
      <c r="D32" s="23">
        <v>616577.12219999998</v>
      </c>
      <c r="E32" s="23">
        <v>2827912.6434999998</v>
      </c>
      <c r="F32" s="23">
        <v>1327082.1170999999</v>
      </c>
      <c r="G32" s="24">
        <f t="shared" si="0"/>
        <v>4771571.8827999998</v>
      </c>
      <c r="H32" s="25"/>
      <c r="I32" s="25"/>
      <c r="J32" s="26"/>
      <c r="K32" s="26"/>
      <c r="L32" s="26"/>
      <c r="M32" s="26"/>
      <c r="N32" s="25"/>
      <c r="O32" s="25"/>
      <c r="P32" s="26"/>
      <c r="Q32" s="26"/>
      <c r="R32" s="26"/>
    </row>
    <row r="33" spans="1:18" ht="18">
      <c r="A33" s="21">
        <v>28</v>
      </c>
      <c r="B33" s="22" t="s">
        <v>89</v>
      </c>
      <c r="C33" s="22" t="s">
        <v>188</v>
      </c>
      <c r="D33" s="23">
        <v>626580.22239999997</v>
      </c>
      <c r="E33" s="23">
        <v>2873791.5654000002</v>
      </c>
      <c r="F33" s="23">
        <v>1348612.1657</v>
      </c>
      <c r="G33" s="24">
        <f t="shared" si="0"/>
        <v>4848983.9534999998</v>
      </c>
      <c r="H33" s="25"/>
      <c r="I33" s="25"/>
      <c r="J33" s="26"/>
      <c r="K33" s="26"/>
      <c r="L33" s="26"/>
      <c r="M33" s="26"/>
      <c r="N33" s="25"/>
      <c r="O33" s="25"/>
      <c r="P33" s="26"/>
      <c r="Q33" s="26"/>
      <c r="R33" s="26"/>
    </row>
    <row r="34" spans="1:18" ht="18">
      <c r="A34" s="21">
        <v>29</v>
      </c>
      <c r="B34" s="22" t="s">
        <v>89</v>
      </c>
      <c r="C34" s="22" t="s">
        <v>190</v>
      </c>
      <c r="D34" s="23">
        <v>613462.37479999999</v>
      </c>
      <c r="E34" s="23">
        <v>2813626.9471999998</v>
      </c>
      <c r="F34" s="23">
        <v>1320378.1292000001</v>
      </c>
      <c r="G34" s="24">
        <f t="shared" si="0"/>
        <v>4747467.4512</v>
      </c>
      <c r="H34" s="25"/>
      <c r="I34" s="25"/>
      <c r="J34" s="26"/>
      <c r="K34" s="26"/>
      <c r="L34" s="26"/>
      <c r="M34" s="26"/>
      <c r="N34" s="25"/>
      <c r="O34" s="25"/>
      <c r="P34" s="26"/>
      <c r="Q34" s="26"/>
      <c r="R34" s="26"/>
    </row>
    <row r="35" spans="1:18" ht="18">
      <c r="A35" s="21">
        <v>30</v>
      </c>
      <c r="B35" s="22" t="s">
        <v>89</v>
      </c>
      <c r="C35" s="22" t="s">
        <v>192</v>
      </c>
      <c r="D35" s="23">
        <v>711322.81229999999</v>
      </c>
      <c r="E35" s="23">
        <v>3262460.9347999999</v>
      </c>
      <c r="F35" s="23">
        <v>1531006.8274000001</v>
      </c>
      <c r="G35" s="24">
        <f t="shared" si="0"/>
        <v>5504790.5745000001</v>
      </c>
      <c r="H35" s="25"/>
      <c r="I35" s="25"/>
      <c r="J35" s="26"/>
      <c r="K35" s="26"/>
      <c r="L35" s="26"/>
      <c r="M35" s="26"/>
      <c r="N35" s="25"/>
      <c r="O35" s="25"/>
      <c r="P35" s="26"/>
      <c r="Q35" s="26"/>
      <c r="R35" s="26"/>
    </row>
    <row r="36" spans="1:18" ht="18">
      <c r="A36" s="21">
        <v>31</v>
      </c>
      <c r="B36" s="22" t="s">
        <v>89</v>
      </c>
      <c r="C36" s="22" t="s">
        <v>194</v>
      </c>
      <c r="D36" s="23">
        <v>689585.33959999995</v>
      </c>
      <c r="E36" s="23">
        <v>3162762.6627000002</v>
      </c>
      <c r="F36" s="23">
        <v>1484220.4479</v>
      </c>
      <c r="G36" s="24">
        <f t="shared" si="0"/>
        <v>5336568.4501999998</v>
      </c>
      <c r="H36" s="25"/>
      <c r="I36" s="25"/>
      <c r="J36" s="26"/>
      <c r="K36" s="26"/>
      <c r="L36" s="26"/>
      <c r="M36" s="26"/>
      <c r="N36" s="25"/>
      <c r="O36" s="25"/>
      <c r="P36" s="26"/>
      <c r="Q36" s="26"/>
      <c r="R36" s="26"/>
    </row>
    <row r="37" spans="1:18" ht="18">
      <c r="A37" s="21">
        <v>32</v>
      </c>
      <c r="B37" s="22" t="s">
        <v>89</v>
      </c>
      <c r="C37" s="22" t="s">
        <v>196</v>
      </c>
      <c r="D37" s="23">
        <v>658030.3345</v>
      </c>
      <c r="E37" s="23">
        <v>3018036.5698000002</v>
      </c>
      <c r="F37" s="23">
        <v>1416303.4243000001</v>
      </c>
      <c r="G37" s="24">
        <f t="shared" si="0"/>
        <v>5092370.3285999997</v>
      </c>
      <c r="H37" s="25"/>
      <c r="I37" s="25"/>
      <c r="J37" s="26"/>
      <c r="K37" s="26"/>
      <c r="L37" s="26"/>
      <c r="M37" s="26"/>
      <c r="N37" s="25"/>
      <c r="O37" s="25"/>
      <c r="P37" s="26"/>
      <c r="Q37" s="26"/>
      <c r="R37" s="26"/>
    </row>
    <row r="38" spans="1:18" ht="18">
      <c r="A38" s="21">
        <v>33</v>
      </c>
      <c r="B38" s="22" t="s">
        <v>89</v>
      </c>
      <c r="C38" s="22" t="s">
        <v>198</v>
      </c>
      <c r="D38" s="23">
        <v>613037.49529999995</v>
      </c>
      <c r="E38" s="23">
        <v>2811678.2500999998</v>
      </c>
      <c r="F38" s="23">
        <v>1319463.6451000001</v>
      </c>
      <c r="G38" s="24">
        <f t="shared" si="0"/>
        <v>4744179.3904999997</v>
      </c>
      <c r="H38" s="25"/>
      <c r="I38" s="25"/>
      <c r="J38" s="26"/>
      <c r="K38" s="26"/>
      <c r="L38" s="26"/>
      <c r="M38" s="26"/>
      <c r="N38" s="25"/>
      <c r="O38" s="25"/>
      <c r="P38" s="26"/>
      <c r="Q38" s="26"/>
      <c r="R38" s="26"/>
    </row>
    <row r="39" spans="1:18" ht="18">
      <c r="A39" s="21">
        <v>34</v>
      </c>
      <c r="B39" s="22" t="s">
        <v>89</v>
      </c>
      <c r="C39" s="22" t="s">
        <v>200</v>
      </c>
      <c r="D39" s="23">
        <v>582604.48389999999</v>
      </c>
      <c r="E39" s="23">
        <v>2672098.1477999999</v>
      </c>
      <c r="F39" s="23">
        <v>1253961.5307</v>
      </c>
      <c r="G39" s="24">
        <f t="shared" si="0"/>
        <v>4508664.1623999998</v>
      </c>
      <c r="H39" s="25"/>
      <c r="I39" s="25"/>
      <c r="J39" s="26"/>
      <c r="K39" s="26"/>
      <c r="L39" s="26"/>
      <c r="M39" s="26"/>
      <c r="N39" s="25"/>
      <c r="O39" s="25"/>
      <c r="P39" s="26"/>
      <c r="Q39" s="26"/>
      <c r="R39" s="26"/>
    </row>
    <row r="40" spans="1:18" ht="18">
      <c r="A40" s="21">
        <v>35</v>
      </c>
      <c r="B40" s="22" t="s">
        <v>89</v>
      </c>
      <c r="C40" s="22" t="s">
        <v>202</v>
      </c>
      <c r="D40" s="23">
        <v>659994.96790000005</v>
      </c>
      <c r="E40" s="23">
        <v>3027047.3023999999</v>
      </c>
      <c r="F40" s="23">
        <v>1420531.9785</v>
      </c>
      <c r="G40" s="24">
        <f t="shared" si="0"/>
        <v>5107574.2488000002</v>
      </c>
      <c r="H40" s="25"/>
      <c r="I40" s="25"/>
      <c r="J40" s="26"/>
      <c r="K40" s="26"/>
      <c r="L40" s="26"/>
      <c r="M40" s="26"/>
      <c r="N40" s="25"/>
      <c r="O40" s="25"/>
      <c r="P40" s="26"/>
      <c r="Q40" s="26"/>
      <c r="R40" s="26"/>
    </row>
    <row r="41" spans="1:18" ht="18">
      <c r="A41" s="21">
        <v>36</v>
      </c>
      <c r="B41" s="22" t="s">
        <v>89</v>
      </c>
      <c r="C41" s="22" t="s">
        <v>204</v>
      </c>
      <c r="D41" s="23">
        <v>830747.48499999999</v>
      </c>
      <c r="E41" s="23">
        <v>3810198.6464999998</v>
      </c>
      <c r="F41" s="23">
        <v>1788049.0396</v>
      </c>
      <c r="G41" s="24">
        <f t="shared" si="0"/>
        <v>6428995.1710999999</v>
      </c>
      <c r="H41" s="25"/>
      <c r="I41" s="25"/>
      <c r="J41" s="26"/>
      <c r="K41" s="26"/>
      <c r="L41" s="26"/>
      <c r="M41" s="26"/>
      <c r="N41" s="25"/>
      <c r="O41" s="25"/>
      <c r="P41" s="26"/>
      <c r="Q41" s="26"/>
      <c r="R41" s="26"/>
    </row>
    <row r="42" spans="1:18" ht="18">
      <c r="A42" s="21">
        <v>37</v>
      </c>
      <c r="B42" s="22" t="s">
        <v>89</v>
      </c>
      <c r="C42" s="22" t="s">
        <v>206</v>
      </c>
      <c r="D42" s="23">
        <v>711768.54669999995</v>
      </c>
      <c r="E42" s="23">
        <v>3264505.2828000002</v>
      </c>
      <c r="F42" s="23">
        <v>1531966.1984000001</v>
      </c>
      <c r="G42" s="24">
        <f t="shared" si="0"/>
        <v>5508240.0279000001</v>
      </c>
      <c r="H42" s="25"/>
      <c r="I42" s="25"/>
      <c r="J42" s="26"/>
      <c r="K42" s="26"/>
      <c r="L42" s="26"/>
      <c r="M42" s="26"/>
      <c r="N42" s="25"/>
      <c r="O42" s="25"/>
      <c r="P42" s="26"/>
      <c r="Q42" s="26"/>
      <c r="R42" s="26"/>
    </row>
    <row r="43" spans="1:18" ht="18">
      <c r="A43" s="21">
        <v>38</v>
      </c>
      <c r="B43" s="22" t="s">
        <v>89</v>
      </c>
      <c r="C43" s="22" t="s">
        <v>208</v>
      </c>
      <c r="D43" s="23">
        <v>689757.42180000001</v>
      </c>
      <c r="E43" s="23">
        <v>3163551.9123999998</v>
      </c>
      <c r="F43" s="23">
        <v>1484590.8267999999</v>
      </c>
      <c r="G43" s="24">
        <f t="shared" si="0"/>
        <v>5337900.1610000003</v>
      </c>
      <c r="H43" s="25"/>
      <c r="I43" s="25"/>
      <c r="J43" s="26"/>
      <c r="K43" s="26"/>
      <c r="L43" s="26"/>
      <c r="M43" s="26"/>
      <c r="N43" s="25"/>
      <c r="O43" s="25"/>
      <c r="P43" s="26"/>
      <c r="Q43" s="26"/>
      <c r="R43" s="26"/>
    </row>
    <row r="44" spans="1:18" ht="18">
      <c r="A44" s="21">
        <v>39</v>
      </c>
      <c r="B44" s="22" t="s">
        <v>90</v>
      </c>
      <c r="C44" s="22" t="s">
        <v>213</v>
      </c>
      <c r="D44" s="23">
        <v>662330.18530000001</v>
      </c>
      <c r="E44" s="23">
        <v>3037757.7074000002</v>
      </c>
      <c r="F44" s="23">
        <v>1425558.1546</v>
      </c>
      <c r="G44" s="24">
        <f t="shared" si="0"/>
        <v>5125646.0472999997</v>
      </c>
      <c r="H44" s="25"/>
      <c r="I44" s="25"/>
      <c r="J44" s="26"/>
      <c r="K44" s="26"/>
      <c r="L44" s="26"/>
      <c r="M44" s="26"/>
      <c r="N44" s="25"/>
      <c r="O44" s="25"/>
      <c r="P44" s="26"/>
      <c r="Q44" s="26"/>
      <c r="R44" s="26"/>
    </row>
    <row r="45" spans="1:18" ht="18">
      <c r="A45" s="21">
        <v>40</v>
      </c>
      <c r="B45" s="22" t="s">
        <v>90</v>
      </c>
      <c r="C45" s="22" t="s">
        <v>214</v>
      </c>
      <c r="D45" s="23">
        <v>517146.40159999998</v>
      </c>
      <c r="E45" s="23">
        <v>2371876.5991000002</v>
      </c>
      <c r="F45" s="23">
        <v>1113073.6396000001</v>
      </c>
      <c r="G45" s="24">
        <f t="shared" si="0"/>
        <v>4002096.6403000001</v>
      </c>
      <c r="H45" s="25"/>
      <c r="I45" s="25"/>
      <c r="J45" s="26"/>
      <c r="K45" s="26"/>
      <c r="L45" s="26"/>
      <c r="M45" s="26"/>
      <c r="N45" s="25"/>
      <c r="O45" s="25"/>
      <c r="P45" s="26"/>
      <c r="Q45" s="26"/>
      <c r="R45" s="26"/>
    </row>
    <row r="46" spans="1:18" ht="18">
      <c r="A46" s="21">
        <v>41</v>
      </c>
      <c r="B46" s="22" t="s">
        <v>90</v>
      </c>
      <c r="C46" s="22" t="s">
        <v>216</v>
      </c>
      <c r="D46" s="23">
        <v>682779.75580000004</v>
      </c>
      <c r="E46" s="23">
        <v>3131549.0550000002</v>
      </c>
      <c r="F46" s="23">
        <v>1469572.5341</v>
      </c>
      <c r="G46" s="24">
        <f t="shared" si="0"/>
        <v>5283901.3448999999</v>
      </c>
      <c r="H46" s="25"/>
      <c r="I46" s="25"/>
      <c r="J46" s="26"/>
      <c r="K46" s="26"/>
      <c r="L46" s="26"/>
      <c r="M46" s="26"/>
      <c r="N46" s="25"/>
      <c r="O46" s="25"/>
      <c r="P46" s="26"/>
      <c r="Q46" s="26"/>
      <c r="R46" s="26"/>
    </row>
    <row r="47" spans="1:18" ht="18">
      <c r="A47" s="21">
        <v>42</v>
      </c>
      <c r="B47" s="22" t="s">
        <v>90</v>
      </c>
      <c r="C47" s="22" t="s">
        <v>218</v>
      </c>
      <c r="D47" s="23">
        <v>523428.23509999999</v>
      </c>
      <c r="E47" s="23">
        <v>2400688.0419999999</v>
      </c>
      <c r="F47" s="23">
        <v>1126594.2660999999</v>
      </c>
      <c r="G47" s="24">
        <f t="shared" si="0"/>
        <v>4050710.5432000002</v>
      </c>
      <c r="H47" s="25"/>
      <c r="I47" s="25"/>
      <c r="J47" s="26"/>
      <c r="K47" s="26"/>
      <c r="L47" s="26"/>
      <c r="M47" s="26"/>
      <c r="N47" s="25"/>
      <c r="O47" s="25"/>
      <c r="P47" s="26"/>
      <c r="Q47" s="26"/>
      <c r="R47" s="26"/>
    </row>
    <row r="48" spans="1:18" ht="18">
      <c r="A48" s="21">
        <v>43</v>
      </c>
      <c r="B48" s="22" t="s">
        <v>90</v>
      </c>
      <c r="C48" s="22" t="s">
        <v>220</v>
      </c>
      <c r="D48" s="23">
        <v>703401.59840000002</v>
      </c>
      <c r="E48" s="23">
        <v>3226130.5227999999</v>
      </c>
      <c r="F48" s="23">
        <v>1513957.7009000001</v>
      </c>
      <c r="G48" s="24">
        <f t="shared" si="0"/>
        <v>5443489.8221000005</v>
      </c>
      <c r="H48" s="25"/>
      <c r="I48" s="25"/>
      <c r="J48" s="26"/>
      <c r="K48" s="26"/>
      <c r="L48" s="26"/>
      <c r="M48" s="26"/>
      <c r="N48" s="25"/>
      <c r="O48" s="25"/>
      <c r="P48" s="26"/>
      <c r="Q48" s="26"/>
      <c r="R48" s="26"/>
    </row>
    <row r="49" spans="1:18" ht="18">
      <c r="A49" s="21">
        <v>44</v>
      </c>
      <c r="B49" s="22" t="s">
        <v>90</v>
      </c>
      <c r="C49" s="22" t="s">
        <v>222</v>
      </c>
      <c r="D49" s="23">
        <v>613093.72900000005</v>
      </c>
      <c r="E49" s="23">
        <v>2811936.1644000001</v>
      </c>
      <c r="F49" s="23">
        <v>1319584.6791000001</v>
      </c>
      <c r="G49" s="24">
        <f t="shared" si="0"/>
        <v>4744614.5724999998</v>
      </c>
      <c r="H49" s="25"/>
      <c r="I49" s="25"/>
      <c r="J49" s="26"/>
      <c r="K49" s="26"/>
      <c r="L49" s="26"/>
      <c r="M49" s="26"/>
      <c r="N49" s="25"/>
      <c r="O49" s="25"/>
      <c r="P49" s="26"/>
      <c r="Q49" s="26"/>
      <c r="R49" s="26"/>
    </row>
    <row r="50" spans="1:18" ht="18">
      <c r="A50" s="21">
        <v>45</v>
      </c>
      <c r="B50" s="22" t="s">
        <v>90</v>
      </c>
      <c r="C50" s="22" t="s">
        <v>224</v>
      </c>
      <c r="D50" s="23">
        <v>695355.06819999998</v>
      </c>
      <c r="E50" s="23">
        <v>3189225.3511999999</v>
      </c>
      <c r="F50" s="23">
        <v>1496638.8515000001</v>
      </c>
      <c r="G50" s="24">
        <f t="shared" si="0"/>
        <v>5381219.2708999999</v>
      </c>
      <c r="H50" s="25"/>
      <c r="I50" s="25"/>
      <c r="J50" s="26"/>
      <c r="K50" s="26"/>
      <c r="L50" s="26"/>
      <c r="M50" s="26"/>
      <c r="N50" s="25"/>
      <c r="O50" s="25"/>
      <c r="P50" s="26"/>
      <c r="Q50" s="26"/>
      <c r="R50" s="26"/>
    </row>
    <row r="51" spans="1:18" ht="18">
      <c r="A51" s="21">
        <v>46</v>
      </c>
      <c r="B51" s="22" t="s">
        <v>90</v>
      </c>
      <c r="C51" s="22" t="s">
        <v>226</v>
      </c>
      <c r="D51" s="23">
        <v>557152.59360000002</v>
      </c>
      <c r="E51" s="23">
        <v>2555363.8094000001</v>
      </c>
      <c r="F51" s="23">
        <v>1199180.4704</v>
      </c>
      <c r="G51" s="24">
        <f t="shared" si="0"/>
        <v>4311696.8733999999</v>
      </c>
      <c r="H51" s="25"/>
      <c r="I51" s="25"/>
      <c r="J51" s="26"/>
      <c r="K51" s="26"/>
      <c r="L51" s="26"/>
      <c r="M51" s="26"/>
      <c r="N51" s="25"/>
      <c r="O51" s="25"/>
      <c r="P51" s="26"/>
      <c r="Q51" s="26"/>
      <c r="R51" s="26"/>
    </row>
    <row r="52" spans="1:18" ht="36">
      <c r="A52" s="21">
        <v>47</v>
      </c>
      <c r="B52" s="22" t="s">
        <v>90</v>
      </c>
      <c r="C52" s="22" t="s">
        <v>228</v>
      </c>
      <c r="D52" s="23">
        <v>646594.86270000006</v>
      </c>
      <c r="E52" s="23">
        <v>2965588.1181999999</v>
      </c>
      <c r="F52" s="23">
        <v>1391690.4284000001</v>
      </c>
      <c r="G52" s="24">
        <f t="shared" si="0"/>
        <v>5003873.4093000004</v>
      </c>
      <c r="H52" s="25"/>
      <c r="I52" s="25"/>
      <c r="J52" s="26"/>
      <c r="K52" s="26"/>
      <c r="L52" s="26"/>
      <c r="M52" s="26"/>
      <c r="N52" s="25"/>
      <c r="O52" s="25"/>
      <c r="P52" s="26"/>
      <c r="Q52" s="26"/>
      <c r="R52" s="26"/>
    </row>
    <row r="53" spans="1:18" ht="18">
      <c r="A53" s="21">
        <v>48</v>
      </c>
      <c r="B53" s="22" t="s">
        <v>90</v>
      </c>
      <c r="C53" s="22" t="s">
        <v>230</v>
      </c>
      <c r="D53" s="23">
        <v>703465.27659999998</v>
      </c>
      <c r="E53" s="23">
        <v>3226422.5811999999</v>
      </c>
      <c r="F53" s="23">
        <v>1514094.7579999999</v>
      </c>
      <c r="G53" s="24">
        <f t="shared" si="0"/>
        <v>5443982.6157999998</v>
      </c>
      <c r="H53" s="25"/>
      <c r="I53" s="25"/>
      <c r="J53" s="26"/>
      <c r="K53" s="26"/>
      <c r="L53" s="26"/>
      <c r="M53" s="26"/>
      <c r="N53" s="25"/>
      <c r="O53" s="25"/>
      <c r="P53" s="26"/>
      <c r="Q53" s="26"/>
      <c r="R53" s="26"/>
    </row>
    <row r="54" spans="1:18" ht="18">
      <c r="A54" s="21">
        <v>49</v>
      </c>
      <c r="B54" s="22" t="s">
        <v>90</v>
      </c>
      <c r="C54" s="22" t="s">
        <v>232</v>
      </c>
      <c r="D54" s="23">
        <v>541406.35629999998</v>
      </c>
      <c r="E54" s="23">
        <v>2483144.1603000001</v>
      </c>
      <c r="F54" s="23">
        <v>1165289.2520999999</v>
      </c>
      <c r="G54" s="24">
        <f t="shared" si="0"/>
        <v>4189839.7686999999</v>
      </c>
      <c r="H54" s="25"/>
      <c r="I54" s="25"/>
      <c r="J54" s="26"/>
      <c r="K54" s="26"/>
      <c r="L54" s="26"/>
      <c r="M54" s="26"/>
      <c r="N54" s="25"/>
      <c r="O54" s="25"/>
      <c r="P54" s="26"/>
      <c r="Q54" s="26"/>
      <c r="R54" s="26"/>
    </row>
    <row r="55" spans="1:18" ht="18">
      <c r="A55" s="21">
        <v>50</v>
      </c>
      <c r="B55" s="22" t="s">
        <v>90</v>
      </c>
      <c r="C55" s="22" t="s">
        <v>234</v>
      </c>
      <c r="D55" s="23">
        <v>640386.43229999999</v>
      </c>
      <c r="E55" s="23">
        <v>2937113.3366</v>
      </c>
      <c r="F55" s="23">
        <v>1378327.7903</v>
      </c>
      <c r="G55" s="24">
        <f t="shared" si="0"/>
        <v>4955827.5592</v>
      </c>
      <c r="H55" s="25"/>
      <c r="I55" s="25"/>
      <c r="J55" s="26"/>
      <c r="K55" s="26"/>
      <c r="L55" s="26"/>
      <c r="M55" s="26"/>
      <c r="N55" s="25"/>
      <c r="O55" s="25"/>
      <c r="P55" s="26"/>
      <c r="Q55" s="26"/>
      <c r="R55" s="26"/>
    </row>
    <row r="56" spans="1:18" ht="18">
      <c r="A56" s="21">
        <v>51</v>
      </c>
      <c r="B56" s="22" t="s">
        <v>90</v>
      </c>
      <c r="C56" s="22" t="s">
        <v>236</v>
      </c>
      <c r="D56" s="23">
        <v>640566.98479999998</v>
      </c>
      <c r="E56" s="23">
        <v>2937941.4355000001</v>
      </c>
      <c r="F56" s="23">
        <v>1378716.4003000001</v>
      </c>
      <c r="G56" s="24">
        <f t="shared" si="0"/>
        <v>4957224.8206000002</v>
      </c>
      <c r="H56" s="25"/>
      <c r="I56" s="25"/>
      <c r="J56" s="26"/>
      <c r="K56" s="26"/>
      <c r="L56" s="26"/>
      <c r="M56" s="26"/>
      <c r="N56" s="25"/>
      <c r="O56" s="25"/>
      <c r="P56" s="26"/>
      <c r="Q56" s="26"/>
      <c r="R56" s="26"/>
    </row>
    <row r="57" spans="1:18" ht="18">
      <c r="A57" s="21">
        <v>52</v>
      </c>
      <c r="B57" s="22" t="s">
        <v>90</v>
      </c>
      <c r="C57" s="22" t="s">
        <v>238</v>
      </c>
      <c r="D57" s="23">
        <v>660649.55359999998</v>
      </c>
      <c r="E57" s="23">
        <v>3030049.5403</v>
      </c>
      <c r="F57" s="23">
        <v>1421940.868</v>
      </c>
      <c r="G57" s="24">
        <f t="shared" si="0"/>
        <v>5112639.9619000005</v>
      </c>
      <c r="H57" s="25"/>
      <c r="I57" s="25"/>
      <c r="J57" s="26"/>
      <c r="K57" s="26"/>
      <c r="L57" s="26"/>
      <c r="M57" s="26"/>
      <c r="N57" s="25"/>
      <c r="O57" s="25"/>
      <c r="P57" s="26"/>
      <c r="Q57" s="26"/>
      <c r="R57" s="26"/>
    </row>
    <row r="58" spans="1:18" ht="18">
      <c r="A58" s="21">
        <v>53</v>
      </c>
      <c r="B58" s="22" t="s">
        <v>90</v>
      </c>
      <c r="C58" s="22" t="s">
        <v>240</v>
      </c>
      <c r="D58" s="23">
        <v>603568.11010000005</v>
      </c>
      <c r="E58" s="23">
        <v>2768247.1965000001</v>
      </c>
      <c r="F58" s="23">
        <v>1299082.3315000001</v>
      </c>
      <c r="G58" s="24">
        <f t="shared" si="0"/>
        <v>4670897.6381000001</v>
      </c>
      <c r="H58" s="25"/>
      <c r="I58" s="25"/>
      <c r="J58" s="26"/>
      <c r="K58" s="26"/>
      <c r="L58" s="26"/>
      <c r="M58" s="26"/>
      <c r="N58" s="25"/>
      <c r="O58" s="25"/>
      <c r="P58" s="26"/>
      <c r="Q58" s="26"/>
      <c r="R58" s="26"/>
    </row>
    <row r="59" spans="1:18" ht="18">
      <c r="A59" s="21">
        <v>54</v>
      </c>
      <c r="B59" s="22" t="s">
        <v>90</v>
      </c>
      <c r="C59" s="22" t="s">
        <v>242</v>
      </c>
      <c r="D59" s="23">
        <v>616273.44570000004</v>
      </c>
      <c r="E59" s="23">
        <v>2826519.8402999998</v>
      </c>
      <c r="F59" s="23">
        <v>1326428.5027999999</v>
      </c>
      <c r="G59" s="24">
        <f t="shared" si="0"/>
        <v>4769221.7888000002</v>
      </c>
      <c r="H59" s="25"/>
      <c r="I59" s="25"/>
      <c r="J59" s="26"/>
      <c r="K59" s="26"/>
      <c r="L59" s="26"/>
      <c r="M59" s="26"/>
      <c r="N59" s="25"/>
      <c r="O59" s="25"/>
      <c r="P59" s="26"/>
      <c r="Q59" s="26"/>
      <c r="R59" s="26"/>
    </row>
    <row r="60" spans="1:18" ht="18">
      <c r="A60" s="21">
        <v>55</v>
      </c>
      <c r="B60" s="22" t="s">
        <v>90</v>
      </c>
      <c r="C60" s="22" t="s">
        <v>244</v>
      </c>
      <c r="D60" s="23">
        <v>575254.62860000005</v>
      </c>
      <c r="E60" s="23">
        <v>2638388.2549000001</v>
      </c>
      <c r="F60" s="23">
        <v>1238142.1608</v>
      </c>
      <c r="G60" s="24">
        <f t="shared" si="0"/>
        <v>4451785.0443000002</v>
      </c>
      <c r="H60" s="25"/>
      <c r="I60" s="25"/>
      <c r="J60" s="26"/>
      <c r="K60" s="26"/>
      <c r="L60" s="26"/>
      <c r="M60" s="26"/>
      <c r="N60" s="25"/>
      <c r="O60" s="25"/>
      <c r="P60" s="26"/>
      <c r="Q60" s="26"/>
      <c r="R60" s="26"/>
    </row>
    <row r="61" spans="1:18" ht="18">
      <c r="A61" s="21">
        <v>56</v>
      </c>
      <c r="B61" s="22" t="s">
        <v>90</v>
      </c>
      <c r="C61" s="22" t="s">
        <v>246</v>
      </c>
      <c r="D61" s="23">
        <v>714698.99609999999</v>
      </c>
      <c r="E61" s="23">
        <v>3277945.7015999998</v>
      </c>
      <c r="F61" s="23">
        <v>1538273.5146999999</v>
      </c>
      <c r="G61" s="24">
        <f t="shared" si="0"/>
        <v>5530918.2123999996</v>
      </c>
      <c r="H61" s="25"/>
      <c r="I61" s="25"/>
      <c r="J61" s="26"/>
      <c r="K61" s="26"/>
      <c r="L61" s="26"/>
      <c r="M61" s="26"/>
      <c r="N61" s="25"/>
      <c r="O61" s="25"/>
      <c r="P61" s="26"/>
      <c r="Q61" s="26"/>
      <c r="R61" s="26"/>
    </row>
    <row r="62" spans="1:18" ht="18">
      <c r="A62" s="21">
        <v>57</v>
      </c>
      <c r="B62" s="22" t="s">
        <v>90</v>
      </c>
      <c r="C62" s="22" t="s">
        <v>248</v>
      </c>
      <c r="D62" s="23">
        <v>596363.39610000001</v>
      </c>
      <c r="E62" s="23">
        <v>2735202.9898999999</v>
      </c>
      <c r="F62" s="23">
        <v>1283575.3547</v>
      </c>
      <c r="G62" s="24">
        <f t="shared" si="0"/>
        <v>4615141.7407</v>
      </c>
      <c r="H62" s="25"/>
      <c r="I62" s="25"/>
      <c r="J62" s="26"/>
      <c r="K62" s="26"/>
      <c r="L62" s="26"/>
      <c r="M62" s="26"/>
      <c r="N62" s="25"/>
      <c r="O62" s="25"/>
      <c r="P62" s="26"/>
      <c r="Q62" s="26"/>
      <c r="R62" s="26"/>
    </row>
    <row r="63" spans="1:18" ht="18">
      <c r="A63" s="21">
        <v>58</v>
      </c>
      <c r="B63" s="22" t="s">
        <v>90</v>
      </c>
      <c r="C63" s="22" t="s">
        <v>250</v>
      </c>
      <c r="D63" s="23">
        <v>627473.72589999996</v>
      </c>
      <c r="E63" s="23">
        <v>2877889.5926999999</v>
      </c>
      <c r="F63" s="23">
        <v>1350535.2868999999</v>
      </c>
      <c r="G63" s="24">
        <f t="shared" si="0"/>
        <v>4855898.6054999996</v>
      </c>
      <c r="H63" s="25"/>
      <c r="I63" s="25"/>
      <c r="J63" s="26"/>
      <c r="K63" s="26"/>
      <c r="L63" s="26"/>
      <c r="M63" s="26"/>
      <c r="N63" s="25"/>
      <c r="O63" s="25"/>
      <c r="P63" s="26"/>
      <c r="Q63" s="26"/>
      <c r="R63" s="26"/>
    </row>
    <row r="64" spans="1:18" ht="18">
      <c r="A64" s="21">
        <v>59</v>
      </c>
      <c r="B64" s="22" t="s">
        <v>90</v>
      </c>
      <c r="C64" s="22" t="s">
        <v>252</v>
      </c>
      <c r="D64" s="23">
        <v>652663.81169999996</v>
      </c>
      <c r="E64" s="23">
        <v>2993423.1723000002</v>
      </c>
      <c r="F64" s="23">
        <v>1404752.8554</v>
      </c>
      <c r="G64" s="24">
        <f t="shared" si="0"/>
        <v>5050839.8393999999</v>
      </c>
      <c r="H64" s="25"/>
      <c r="I64" s="25"/>
      <c r="J64" s="26"/>
      <c r="K64" s="26"/>
      <c r="L64" s="26"/>
      <c r="M64" s="26"/>
      <c r="N64" s="25"/>
      <c r="O64" s="25"/>
      <c r="P64" s="26"/>
      <c r="Q64" s="26"/>
      <c r="R64" s="26"/>
    </row>
    <row r="65" spans="1:18" ht="18">
      <c r="A65" s="21">
        <v>60</v>
      </c>
      <c r="B65" s="22" t="s">
        <v>90</v>
      </c>
      <c r="C65" s="22" t="s">
        <v>254</v>
      </c>
      <c r="D65" s="23">
        <v>560981.62840000005</v>
      </c>
      <c r="E65" s="23">
        <v>2572925.5639</v>
      </c>
      <c r="F65" s="23">
        <v>1207421.8461</v>
      </c>
      <c r="G65" s="24">
        <f t="shared" si="0"/>
        <v>4341329.0384</v>
      </c>
      <c r="H65" s="25"/>
      <c r="I65" s="25"/>
      <c r="J65" s="26"/>
      <c r="K65" s="26"/>
      <c r="L65" s="26"/>
      <c r="M65" s="26"/>
      <c r="N65" s="25"/>
      <c r="O65" s="25"/>
      <c r="P65" s="26"/>
      <c r="Q65" s="26"/>
      <c r="R65" s="26"/>
    </row>
    <row r="66" spans="1:18" ht="18">
      <c r="A66" s="21">
        <v>61</v>
      </c>
      <c r="B66" s="22" t="s">
        <v>90</v>
      </c>
      <c r="C66" s="22" t="s">
        <v>256</v>
      </c>
      <c r="D66" s="23">
        <v>585773.94909999997</v>
      </c>
      <c r="E66" s="23">
        <v>2686634.8059999999</v>
      </c>
      <c r="F66" s="23">
        <v>1260783.2899</v>
      </c>
      <c r="G66" s="24">
        <f t="shared" si="0"/>
        <v>4533192.0449999999</v>
      </c>
      <c r="H66" s="25"/>
      <c r="I66" s="25"/>
      <c r="J66" s="26"/>
      <c r="K66" s="26"/>
      <c r="L66" s="26"/>
      <c r="M66" s="26"/>
      <c r="N66" s="25"/>
      <c r="O66" s="25"/>
      <c r="P66" s="26"/>
      <c r="Q66" s="26"/>
      <c r="R66" s="26"/>
    </row>
    <row r="67" spans="1:18" ht="18">
      <c r="A67" s="21">
        <v>62</v>
      </c>
      <c r="B67" s="22" t="s">
        <v>90</v>
      </c>
      <c r="C67" s="22" t="s">
        <v>258</v>
      </c>
      <c r="D67" s="23">
        <v>599997.27009999997</v>
      </c>
      <c r="E67" s="23">
        <v>2751869.645</v>
      </c>
      <c r="F67" s="23">
        <v>1291396.6783</v>
      </c>
      <c r="G67" s="24">
        <f t="shared" si="0"/>
        <v>4643263.5933999997</v>
      </c>
      <c r="H67" s="25"/>
      <c r="I67" s="25"/>
      <c r="J67" s="26"/>
      <c r="K67" s="26"/>
      <c r="L67" s="26"/>
      <c r="M67" s="26"/>
      <c r="N67" s="25"/>
      <c r="O67" s="25"/>
      <c r="P67" s="26"/>
      <c r="Q67" s="26"/>
      <c r="R67" s="26"/>
    </row>
    <row r="68" spans="1:18" ht="18">
      <c r="A68" s="21">
        <v>63</v>
      </c>
      <c r="B68" s="22" t="s">
        <v>90</v>
      </c>
      <c r="C68" s="22" t="s">
        <v>260</v>
      </c>
      <c r="D68" s="23">
        <v>706929.69929999998</v>
      </c>
      <c r="E68" s="23">
        <v>3242312.0529</v>
      </c>
      <c r="F68" s="23">
        <v>1521551.3651999999</v>
      </c>
      <c r="G68" s="24">
        <f t="shared" si="0"/>
        <v>5470793.1173999999</v>
      </c>
      <c r="H68" s="25"/>
      <c r="I68" s="25"/>
      <c r="J68" s="26"/>
      <c r="K68" s="26"/>
      <c r="L68" s="26"/>
      <c r="M68" s="26"/>
      <c r="N68" s="25"/>
      <c r="O68" s="25"/>
      <c r="P68" s="26"/>
      <c r="Q68" s="26"/>
      <c r="R68" s="26"/>
    </row>
    <row r="69" spans="1:18" ht="18">
      <c r="A69" s="21">
        <v>64</v>
      </c>
      <c r="B69" s="22" t="s">
        <v>90</v>
      </c>
      <c r="C69" s="22" t="s">
        <v>262</v>
      </c>
      <c r="D69" s="23">
        <v>526596.6753</v>
      </c>
      <c r="E69" s="23">
        <v>2415219.9983999999</v>
      </c>
      <c r="F69" s="23">
        <v>1133413.8189000001</v>
      </c>
      <c r="G69" s="24">
        <f t="shared" si="0"/>
        <v>4075230.4926</v>
      </c>
      <c r="H69" s="25"/>
      <c r="I69" s="25"/>
      <c r="J69" s="26"/>
      <c r="K69" s="26"/>
      <c r="L69" s="26"/>
      <c r="M69" s="26"/>
      <c r="N69" s="25"/>
      <c r="O69" s="25"/>
      <c r="P69" s="26"/>
      <c r="Q69" s="26"/>
      <c r="R69" s="26"/>
    </row>
    <row r="70" spans="1:18" ht="18">
      <c r="A70" s="21">
        <v>65</v>
      </c>
      <c r="B70" s="22" t="s">
        <v>90</v>
      </c>
      <c r="C70" s="22" t="s">
        <v>264</v>
      </c>
      <c r="D70" s="23">
        <v>646138.42090000003</v>
      </c>
      <c r="E70" s="23">
        <v>2963494.6616000002</v>
      </c>
      <c r="F70" s="23">
        <v>1390708.0116999999</v>
      </c>
      <c r="G70" s="24">
        <f t="shared" si="0"/>
        <v>5000341.0942000002</v>
      </c>
      <c r="H70" s="25"/>
      <c r="I70" s="25"/>
      <c r="J70" s="26"/>
      <c r="K70" s="26"/>
      <c r="L70" s="26"/>
      <c r="M70" s="26"/>
      <c r="N70" s="25"/>
      <c r="O70" s="25"/>
      <c r="P70" s="26"/>
      <c r="Q70" s="26"/>
      <c r="R70" s="26"/>
    </row>
    <row r="71" spans="1:18" ht="18">
      <c r="A71" s="21">
        <v>66</v>
      </c>
      <c r="B71" s="22" t="s">
        <v>90</v>
      </c>
      <c r="C71" s="22" t="s">
        <v>266</v>
      </c>
      <c r="D71" s="23">
        <v>526784.20279999997</v>
      </c>
      <c r="E71" s="23">
        <v>2416080.0877999999</v>
      </c>
      <c r="F71" s="23">
        <v>1133817.4413999999</v>
      </c>
      <c r="G71" s="24">
        <f t="shared" ref="G71:G134" si="1">D71+E71+F71</f>
        <v>4076681.7319999998</v>
      </c>
      <c r="H71" s="25"/>
      <c r="I71" s="25"/>
      <c r="J71" s="26"/>
      <c r="K71" s="26"/>
      <c r="L71" s="26"/>
      <c r="M71" s="26"/>
      <c r="N71" s="25"/>
      <c r="O71" s="25"/>
      <c r="P71" s="26"/>
      <c r="Q71" s="26"/>
      <c r="R71" s="26"/>
    </row>
    <row r="72" spans="1:18" ht="18">
      <c r="A72" s="21">
        <v>67</v>
      </c>
      <c r="B72" s="22" t="s">
        <v>90</v>
      </c>
      <c r="C72" s="22" t="s">
        <v>268</v>
      </c>
      <c r="D72" s="23">
        <v>687011.16890000005</v>
      </c>
      <c r="E72" s="23">
        <v>3150956.3050000002</v>
      </c>
      <c r="F72" s="23">
        <v>1478679.9634</v>
      </c>
      <c r="G72" s="24">
        <f t="shared" si="1"/>
        <v>5316647.4373000003</v>
      </c>
      <c r="H72" s="25"/>
      <c r="I72" s="25"/>
      <c r="J72" s="26"/>
      <c r="K72" s="26"/>
      <c r="L72" s="26"/>
      <c r="M72" s="26"/>
      <c r="N72" s="25"/>
      <c r="O72" s="25"/>
      <c r="P72" s="26"/>
      <c r="Q72" s="26"/>
      <c r="R72" s="26"/>
    </row>
    <row r="73" spans="1:18" ht="36">
      <c r="A73" s="21">
        <v>68</v>
      </c>
      <c r="B73" s="22" t="s">
        <v>90</v>
      </c>
      <c r="C73" s="22" t="s">
        <v>270</v>
      </c>
      <c r="D73" s="23">
        <v>568467.92139999999</v>
      </c>
      <c r="E73" s="23">
        <v>2607261.2242000001</v>
      </c>
      <c r="F73" s="23">
        <v>1223534.8759000001</v>
      </c>
      <c r="G73" s="24">
        <f t="shared" si="1"/>
        <v>4399264.0214999998</v>
      </c>
      <c r="H73" s="25"/>
      <c r="I73" s="25"/>
      <c r="J73" s="26"/>
      <c r="K73" s="26"/>
      <c r="L73" s="26"/>
      <c r="M73" s="26"/>
      <c r="N73" s="25"/>
      <c r="O73" s="25"/>
      <c r="P73" s="26"/>
      <c r="Q73" s="26"/>
      <c r="R73" s="26"/>
    </row>
    <row r="74" spans="1:18" ht="18">
      <c r="A74" s="21">
        <v>69</v>
      </c>
      <c r="B74" s="22" t="s">
        <v>90</v>
      </c>
      <c r="C74" s="22" t="s">
        <v>272</v>
      </c>
      <c r="D74" s="23">
        <v>859266.98380000005</v>
      </c>
      <c r="E74" s="23">
        <v>3941002.4799000002</v>
      </c>
      <c r="F74" s="23">
        <v>1849432.6288999999</v>
      </c>
      <c r="G74" s="24">
        <f t="shared" si="1"/>
        <v>6649702.0926000001</v>
      </c>
      <c r="H74" s="25"/>
      <c r="I74" s="25"/>
      <c r="J74" s="26"/>
      <c r="K74" s="26"/>
      <c r="L74" s="26"/>
      <c r="M74" s="26"/>
      <c r="N74" s="25"/>
      <c r="O74" s="25"/>
      <c r="P74" s="26"/>
      <c r="Q74" s="26"/>
      <c r="R74" s="26"/>
    </row>
    <row r="75" spans="1:18" ht="18">
      <c r="A75" s="21">
        <v>70</v>
      </c>
      <c r="B75" s="22" t="s">
        <v>91</v>
      </c>
      <c r="C75" s="22" t="s">
        <v>277</v>
      </c>
      <c r="D75" s="23">
        <v>966484.35419999994</v>
      </c>
      <c r="E75" s="23">
        <v>4432751.7625000002</v>
      </c>
      <c r="F75" s="23">
        <v>2080200.6055999999</v>
      </c>
      <c r="G75" s="24">
        <f t="shared" si="1"/>
        <v>7479436.7222999996</v>
      </c>
      <c r="H75" s="25"/>
      <c r="I75" s="25"/>
      <c r="J75" s="26"/>
      <c r="K75" s="26"/>
      <c r="L75" s="26"/>
      <c r="M75" s="26"/>
      <c r="N75" s="25"/>
      <c r="O75" s="25"/>
      <c r="P75" s="26"/>
      <c r="Q75" s="26"/>
      <c r="R75" s="26"/>
    </row>
    <row r="76" spans="1:18" ht="18">
      <c r="A76" s="21">
        <v>71</v>
      </c>
      <c r="B76" s="22" t="s">
        <v>91</v>
      </c>
      <c r="C76" s="22" t="s">
        <v>279</v>
      </c>
      <c r="D76" s="23">
        <v>635615.11800000002</v>
      </c>
      <c r="E76" s="23">
        <v>2915229.8456000001</v>
      </c>
      <c r="F76" s="23">
        <v>1368058.3112000001</v>
      </c>
      <c r="G76" s="24">
        <f t="shared" si="1"/>
        <v>4918903.2747999998</v>
      </c>
      <c r="H76" s="25"/>
      <c r="I76" s="25"/>
      <c r="J76" s="26"/>
      <c r="K76" s="26"/>
      <c r="L76" s="26"/>
      <c r="M76" s="26"/>
      <c r="N76" s="25"/>
      <c r="O76" s="25"/>
      <c r="P76" s="26"/>
      <c r="Q76" s="26"/>
      <c r="R76" s="26"/>
    </row>
    <row r="77" spans="1:18" ht="18">
      <c r="A77" s="21">
        <v>72</v>
      </c>
      <c r="B77" s="22" t="s">
        <v>91</v>
      </c>
      <c r="C77" s="22" t="s">
        <v>281</v>
      </c>
      <c r="D77" s="23">
        <v>653868.2095</v>
      </c>
      <c r="E77" s="23">
        <v>2998947.1072999998</v>
      </c>
      <c r="F77" s="23">
        <v>1407345.1262000001</v>
      </c>
      <c r="G77" s="24">
        <f t="shared" si="1"/>
        <v>5060160.443</v>
      </c>
      <c r="H77" s="25"/>
      <c r="I77" s="25"/>
      <c r="J77" s="26"/>
      <c r="K77" s="26"/>
      <c r="L77" s="26"/>
      <c r="M77" s="26"/>
      <c r="N77" s="25"/>
      <c r="O77" s="25"/>
      <c r="P77" s="26"/>
      <c r="Q77" s="26"/>
      <c r="R77" s="26"/>
    </row>
    <row r="78" spans="1:18" ht="18">
      <c r="A78" s="21">
        <v>73</v>
      </c>
      <c r="B78" s="22" t="s">
        <v>91</v>
      </c>
      <c r="C78" s="22" t="s">
        <v>283</v>
      </c>
      <c r="D78" s="23">
        <v>790327.29220000003</v>
      </c>
      <c r="E78" s="23">
        <v>3624812.6338</v>
      </c>
      <c r="F78" s="23">
        <v>1701051.1392999999</v>
      </c>
      <c r="G78" s="24">
        <f t="shared" si="1"/>
        <v>6116191.0652999999</v>
      </c>
      <c r="H78" s="25"/>
      <c r="I78" s="25"/>
      <c r="J78" s="26"/>
      <c r="K78" s="26"/>
      <c r="L78" s="26"/>
      <c r="M78" s="26"/>
      <c r="N78" s="25"/>
      <c r="O78" s="25"/>
      <c r="P78" s="26"/>
      <c r="Q78" s="26"/>
      <c r="R78" s="26"/>
    </row>
    <row r="79" spans="1:18" ht="18">
      <c r="A79" s="21">
        <v>74</v>
      </c>
      <c r="B79" s="22" t="s">
        <v>91</v>
      </c>
      <c r="C79" s="22" t="s">
        <v>285</v>
      </c>
      <c r="D79" s="23">
        <v>600227.86620000005</v>
      </c>
      <c r="E79" s="23">
        <v>2752927.2670999998</v>
      </c>
      <c r="F79" s="23">
        <v>1291892.9990000001</v>
      </c>
      <c r="G79" s="24">
        <f t="shared" si="1"/>
        <v>4645048.1322999997</v>
      </c>
      <c r="H79" s="25"/>
      <c r="I79" s="25"/>
      <c r="J79" s="26"/>
      <c r="K79" s="26"/>
      <c r="L79" s="26"/>
      <c r="M79" s="26"/>
      <c r="N79" s="25"/>
      <c r="O79" s="25"/>
      <c r="P79" s="26"/>
      <c r="Q79" s="26"/>
      <c r="R79" s="26"/>
    </row>
    <row r="80" spans="1:18" ht="18">
      <c r="A80" s="21">
        <v>75</v>
      </c>
      <c r="B80" s="22" t="s">
        <v>91</v>
      </c>
      <c r="C80" s="22" t="s">
        <v>287</v>
      </c>
      <c r="D80" s="23">
        <v>690996.11769999994</v>
      </c>
      <c r="E80" s="23">
        <v>3169233.1546</v>
      </c>
      <c r="F80" s="23">
        <v>1487256.9187</v>
      </c>
      <c r="G80" s="24">
        <f t="shared" si="1"/>
        <v>5347486.1909999996</v>
      </c>
      <c r="H80" s="25"/>
      <c r="I80" s="25"/>
      <c r="J80" s="26"/>
      <c r="K80" s="26"/>
      <c r="L80" s="26"/>
      <c r="M80" s="26"/>
      <c r="N80" s="25"/>
      <c r="O80" s="25"/>
      <c r="P80" s="26"/>
      <c r="Q80" s="26"/>
      <c r="R80" s="26"/>
    </row>
    <row r="81" spans="1:18" ht="18">
      <c r="A81" s="21">
        <v>76</v>
      </c>
      <c r="B81" s="22" t="s">
        <v>91</v>
      </c>
      <c r="C81" s="22" t="s">
        <v>289</v>
      </c>
      <c r="D81" s="23">
        <v>640397.52099999995</v>
      </c>
      <c r="E81" s="23">
        <v>2937164.1946</v>
      </c>
      <c r="F81" s="23">
        <v>1378351.6568</v>
      </c>
      <c r="G81" s="24">
        <f t="shared" si="1"/>
        <v>4955913.3723999998</v>
      </c>
      <c r="H81" s="25"/>
      <c r="I81" s="25"/>
      <c r="J81" s="26"/>
      <c r="K81" s="26"/>
      <c r="L81" s="26"/>
      <c r="M81" s="26"/>
      <c r="N81" s="25"/>
      <c r="O81" s="25"/>
      <c r="P81" s="26"/>
      <c r="Q81" s="26"/>
      <c r="R81" s="26"/>
    </row>
    <row r="82" spans="1:18" ht="18">
      <c r="A82" s="21">
        <v>77</v>
      </c>
      <c r="B82" s="22" t="s">
        <v>91</v>
      </c>
      <c r="C82" s="22" t="s">
        <v>291</v>
      </c>
      <c r="D82" s="23">
        <v>572594.95539999998</v>
      </c>
      <c r="E82" s="23">
        <v>2626189.7431000001</v>
      </c>
      <c r="F82" s="23">
        <v>1232417.6464</v>
      </c>
      <c r="G82" s="24">
        <f t="shared" si="1"/>
        <v>4431202.3448999999</v>
      </c>
      <c r="H82" s="25"/>
      <c r="I82" s="25"/>
      <c r="J82" s="26"/>
      <c r="K82" s="26"/>
      <c r="L82" s="26"/>
      <c r="M82" s="26"/>
      <c r="N82" s="25"/>
      <c r="O82" s="25"/>
      <c r="P82" s="26"/>
      <c r="Q82" s="26"/>
      <c r="R82" s="26"/>
    </row>
    <row r="83" spans="1:18" ht="18">
      <c r="A83" s="21">
        <v>78</v>
      </c>
      <c r="B83" s="22" t="s">
        <v>91</v>
      </c>
      <c r="C83" s="22" t="s">
        <v>293</v>
      </c>
      <c r="D83" s="23">
        <v>635974.03280000004</v>
      </c>
      <c r="E83" s="23">
        <v>2916875.9975999999</v>
      </c>
      <c r="F83" s="23">
        <v>1368830.817</v>
      </c>
      <c r="G83" s="24">
        <f t="shared" si="1"/>
        <v>4921680.8474000003</v>
      </c>
      <c r="H83" s="25"/>
      <c r="I83" s="25"/>
      <c r="J83" s="26"/>
      <c r="K83" s="26"/>
      <c r="L83" s="26"/>
      <c r="M83" s="26"/>
      <c r="N83" s="25"/>
      <c r="O83" s="25"/>
      <c r="P83" s="26"/>
      <c r="Q83" s="26"/>
      <c r="R83" s="26"/>
    </row>
    <row r="84" spans="1:18" ht="18">
      <c r="A84" s="21">
        <v>79</v>
      </c>
      <c r="B84" s="22" t="s">
        <v>91</v>
      </c>
      <c r="C84" s="22" t="s">
        <v>295</v>
      </c>
      <c r="D84" s="23">
        <v>1006133.8458</v>
      </c>
      <c r="E84" s="23">
        <v>4614602.977</v>
      </c>
      <c r="F84" s="23">
        <v>2165539.6967000002</v>
      </c>
      <c r="G84" s="24">
        <f t="shared" si="1"/>
        <v>7786276.5195000004</v>
      </c>
      <c r="H84" s="25"/>
      <c r="I84" s="25"/>
      <c r="J84" s="26"/>
      <c r="K84" s="26"/>
      <c r="L84" s="26"/>
      <c r="M84" s="26"/>
      <c r="N84" s="25"/>
      <c r="O84" s="25"/>
      <c r="P84" s="26"/>
      <c r="Q84" s="26"/>
      <c r="R84" s="26"/>
    </row>
    <row r="85" spans="1:18" ht="18">
      <c r="A85" s="21">
        <v>80</v>
      </c>
      <c r="B85" s="22" t="s">
        <v>91</v>
      </c>
      <c r="C85" s="22" t="s">
        <v>297</v>
      </c>
      <c r="D85" s="23">
        <v>699264.2378</v>
      </c>
      <c r="E85" s="23">
        <v>3207154.6417999999</v>
      </c>
      <c r="F85" s="23">
        <v>1505052.7043999999</v>
      </c>
      <c r="G85" s="24">
        <f t="shared" si="1"/>
        <v>5411471.5839999998</v>
      </c>
      <c r="H85" s="25"/>
      <c r="I85" s="25"/>
      <c r="J85" s="26"/>
      <c r="K85" s="26"/>
      <c r="L85" s="26"/>
      <c r="M85" s="26"/>
      <c r="N85" s="25"/>
      <c r="O85" s="25"/>
      <c r="P85" s="26"/>
      <c r="Q85" s="26"/>
      <c r="R85" s="26"/>
    </row>
    <row r="86" spans="1:18" ht="18">
      <c r="A86" s="21">
        <v>81</v>
      </c>
      <c r="B86" s="22" t="s">
        <v>91</v>
      </c>
      <c r="C86" s="22" t="s">
        <v>299</v>
      </c>
      <c r="D86" s="23">
        <v>854920.73770000006</v>
      </c>
      <c r="E86" s="23">
        <v>3921068.5515999999</v>
      </c>
      <c r="F86" s="23">
        <v>1840078.0401000001</v>
      </c>
      <c r="G86" s="24">
        <f t="shared" si="1"/>
        <v>6616067.3294000002</v>
      </c>
      <c r="H86" s="25"/>
      <c r="I86" s="25"/>
      <c r="J86" s="26"/>
      <c r="K86" s="26"/>
      <c r="L86" s="26"/>
      <c r="M86" s="26"/>
      <c r="N86" s="25"/>
      <c r="O86" s="25"/>
      <c r="P86" s="26"/>
      <c r="Q86" s="26"/>
      <c r="R86" s="26"/>
    </row>
    <row r="87" spans="1:18" ht="18">
      <c r="A87" s="21">
        <v>82</v>
      </c>
      <c r="B87" s="22" t="s">
        <v>91</v>
      </c>
      <c r="C87" s="22" t="s">
        <v>301</v>
      </c>
      <c r="D87" s="23">
        <v>628148.5294</v>
      </c>
      <c r="E87" s="23">
        <v>2880984.5588000002</v>
      </c>
      <c r="F87" s="23">
        <v>1351987.6917999999</v>
      </c>
      <c r="G87" s="24">
        <f t="shared" si="1"/>
        <v>4861120.78</v>
      </c>
      <c r="H87" s="25"/>
      <c r="I87" s="25"/>
      <c r="J87" s="26"/>
      <c r="K87" s="26"/>
      <c r="L87" s="26"/>
      <c r="M87" s="26"/>
      <c r="N87" s="25"/>
      <c r="O87" s="25"/>
      <c r="P87" s="26"/>
      <c r="Q87" s="26"/>
      <c r="R87" s="26"/>
    </row>
    <row r="88" spans="1:18" ht="18">
      <c r="A88" s="21">
        <v>83</v>
      </c>
      <c r="B88" s="22" t="s">
        <v>91</v>
      </c>
      <c r="C88" s="22" t="s">
        <v>303</v>
      </c>
      <c r="D88" s="23">
        <v>622813.00459999999</v>
      </c>
      <c r="E88" s="23">
        <v>2856513.3330999999</v>
      </c>
      <c r="F88" s="23">
        <v>1340503.8414</v>
      </c>
      <c r="G88" s="24">
        <f t="shared" si="1"/>
        <v>4819830.1791000003</v>
      </c>
      <c r="H88" s="25"/>
      <c r="I88" s="25"/>
      <c r="J88" s="26"/>
      <c r="K88" s="26"/>
      <c r="L88" s="26"/>
      <c r="M88" s="26"/>
      <c r="N88" s="25"/>
      <c r="O88" s="25"/>
      <c r="P88" s="26"/>
      <c r="Q88" s="26"/>
      <c r="R88" s="26"/>
    </row>
    <row r="89" spans="1:18" ht="18">
      <c r="A89" s="21">
        <v>84</v>
      </c>
      <c r="B89" s="22" t="s">
        <v>91</v>
      </c>
      <c r="C89" s="22" t="s">
        <v>305</v>
      </c>
      <c r="D89" s="23">
        <v>747511.98360000004</v>
      </c>
      <c r="E89" s="23">
        <v>3428441.4937</v>
      </c>
      <c r="F89" s="23">
        <v>1608898.1413</v>
      </c>
      <c r="G89" s="24">
        <f t="shared" si="1"/>
        <v>5784851.6185999997</v>
      </c>
      <c r="H89" s="25"/>
      <c r="I89" s="25"/>
      <c r="J89" s="26"/>
      <c r="K89" s="26"/>
      <c r="L89" s="26"/>
      <c r="M89" s="26"/>
      <c r="N89" s="25"/>
      <c r="O89" s="25"/>
      <c r="P89" s="26"/>
      <c r="Q89" s="26"/>
      <c r="R89" s="26"/>
    </row>
    <row r="90" spans="1:18" ht="18">
      <c r="A90" s="21">
        <v>85</v>
      </c>
      <c r="B90" s="22" t="s">
        <v>91</v>
      </c>
      <c r="C90" s="22" t="s">
        <v>307</v>
      </c>
      <c r="D90" s="23">
        <v>714268.853</v>
      </c>
      <c r="E90" s="23">
        <v>3275972.8631000002</v>
      </c>
      <c r="F90" s="23">
        <v>1537347.7015</v>
      </c>
      <c r="G90" s="24">
        <f t="shared" si="1"/>
        <v>5527589.4176000003</v>
      </c>
      <c r="H90" s="25"/>
      <c r="I90" s="25"/>
      <c r="J90" s="26"/>
      <c r="K90" s="26"/>
      <c r="L90" s="26"/>
      <c r="M90" s="26"/>
      <c r="N90" s="25"/>
      <c r="O90" s="25"/>
      <c r="P90" s="26"/>
      <c r="Q90" s="26"/>
      <c r="R90" s="26"/>
    </row>
    <row r="91" spans="1:18" ht="18">
      <c r="A91" s="21">
        <v>86</v>
      </c>
      <c r="B91" s="22" t="s">
        <v>91</v>
      </c>
      <c r="C91" s="22" t="s">
        <v>308</v>
      </c>
      <c r="D91" s="23">
        <v>598360.00670000003</v>
      </c>
      <c r="E91" s="23">
        <v>2744360.3849999998</v>
      </c>
      <c r="F91" s="23">
        <v>1287872.7346999999</v>
      </c>
      <c r="G91" s="24">
        <f t="shared" si="1"/>
        <v>4630593.1264000004</v>
      </c>
      <c r="H91" s="25"/>
      <c r="I91" s="25"/>
      <c r="J91" s="26"/>
      <c r="K91" s="26"/>
      <c r="L91" s="26"/>
      <c r="M91" s="26"/>
      <c r="N91" s="25"/>
      <c r="O91" s="25"/>
      <c r="P91" s="26"/>
      <c r="Q91" s="26"/>
      <c r="R91" s="26"/>
    </row>
    <row r="92" spans="1:18" ht="18">
      <c r="A92" s="21">
        <v>87</v>
      </c>
      <c r="B92" s="22" t="s">
        <v>91</v>
      </c>
      <c r="C92" s="22" t="s">
        <v>310</v>
      </c>
      <c r="D92" s="23">
        <v>620009.946</v>
      </c>
      <c r="E92" s="23">
        <v>2843657.1878999998</v>
      </c>
      <c r="F92" s="23">
        <v>1334470.7128999999</v>
      </c>
      <c r="G92" s="24">
        <f t="shared" si="1"/>
        <v>4798137.8468000004</v>
      </c>
      <c r="H92" s="25"/>
      <c r="I92" s="25"/>
      <c r="J92" s="26"/>
      <c r="K92" s="26"/>
      <c r="L92" s="26"/>
      <c r="M92" s="26"/>
      <c r="N92" s="25"/>
      <c r="O92" s="25"/>
      <c r="P92" s="26"/>
      <c r="Q92" s="26"/>
      <c r="R92" s="26"/>
    </row>
    <row r="93" spans="1:18" ht="18">
      <c r="A93" s="21">
        <v>88</v>
      </c>
      <c r="B93" s="22" t="s">
        <v>91</v>
      </c>
      <c r="C93" s="22" t="s">
        <v>312</v>
      </c>
      <c r="D93" s="23">
        <v>669558.09759999998</v>
      </c>
      <c r="E93" s="23">
        <v>3070908.3127000001</v>
      </c>
      <c r="F93" s="23">
        <v>1441115.0621</v>
      </c>
      <c r="G93" s="24">
        <f t="shared" si="1"/>
        <v>5181581.4724000003</v>
      </c>
      <c r="H93" s="25"/>
      <c r="I93" s="25"/>
      <c r="J93" s="26"/>
      <c r="K93" s="26"/>
      <c r="L93" s="26"/>
      <c r="M93" s="26"/>
      <c r="N93" s="25"/>
      <c r="O93" s="25"/>
      <c r="P93" s="26"/>
      <c r="Q93" s="26"/>
      <c r="R93" s="26"/>
    </row>
    <row r="94" spans="1:18" ht="18">
      <c r="A94" s="21">
        <v>89</v>
      </c>
      <c r="B94" s="22" t="s">
        <v>91</v>
      </c>
      <c r="C94" s="22" t="s">
        <v>314</v>
      </c>
      <c r="D94" s="23">
        <v>677575.8652</v>
      </c>
      <c r="E94" s="23">
        <v>3107681.5652000001</v>
      </c>
      <c r="F94" s="23">
        <v>1458372.0046000001</v>
      </c>
      <c r="G94" s="24">
        <f t="shared" si="1"/>
        <v>5243629.4349999996</v>
      </c>
      <c r="H94" s="25"/>
      <c r="I94" s="25"/>
      <c r="J94" s="26"/>
      <c r="K94" s="26"/>
      <c r="L94" s="26"/>
      <c r="M94" s="26"/>
      <c r="N94" s="25"/>
      <c r="O94" s="25"/>
      <c r="P94" s="26"/>
      <c r="Q94" s="26"/>
      <c r="R94" s="26"/>
    </row>
    <row r="95" spans="1:18" ht="18">
      <c r="A95" s="21">
        <v>90</v>
      </c>
      <c r="B95" s="22" t="s">
        <v>91</v>
      </c>
      <c r="C95" s="22" t="s">
        <v>316</v>
      </c>
      <c r="D95" s="23">
        <v>650572.61049999995</v>
      </c>
      <c r="E95" s="23">
        <v>2983831.94</v>
      </c>
      <c r="F95" s="23">
        <v>1400251.8844000001</v>
      </c>
      <c r="G95" s="24">
        <f t="shared" si="1"/>
        <v>5034656.4348999998</v>
      </c>
      <c r="H95" s="25"/>
      <c r="I95" s="25"/>
      <c r="J95" s="26"/>
      <c r="K95" s="26"/>
      <c r="L95" s="26"/>
      <c r="M95" s="26"/>
      <c r="N95" s="25"/>
      <c r="O95" s="25"/>
      <c r="P95" s="26"/>
      <c r="Q95" s="26"/>
      <c r="R95" s="26"/>
    </row>
    <row r="96" spans="1:18" ht="18">
      <c r="A96" s="21">
        <v>91</v>
      </c>
      <c r="B96" s="22" t="s">
        <v>92</v>
      </c>
      <c r="C96" s="22" t="s">
        <v>321</v>
      </c>
      <c r="D96" s="23">
        <v>1096935.7546000001</v>
      </c>
      <c r="E96" s="23">
        <v>5031063.2330999998</v>
      </c>
      <c r="F96" s="23">
        <v>2360976.0584</v>
      </c>
      <c r="G96" s="24">
        <f t="shared" si="1"/>
        <v>8488975.0460999999</v>
      </c>
      <c r="H96" s="25"/>
      <c r="I96" s="25"/>
      <c r="J96" s="26"/>
      <c r="K96" s="26"/>
      <c r="L96" s="26"/>
      <c r="M96" s="26"/>
      <c r="N96" s="25"/>
      <c r="O96" s="25"/>
      <c r="P96" s="26"/>
      <c r="Q96" s="26"/>
      <c r="R96" s="26"/>
    </row>
    <row r="97" spans="1:18" ht="18">
      <c r="A97" s="21">
        <v>92</v>
      </c>
      <c r="B97" s="22" t="s">
        <v>92</v>
      </c>
      <c r="C97" s="22" t="s">
        <v>92</v>
      </c>
      <c r="D97" s="23">
        <v>1324665.4545</v>
      </c>
      <c r="E97" s="23">
        <v>6075538.7324000001</v>
      </c>
      <c r="F97" s="23">
        <v>2851127.2518000002</v>
      </c>
      <c r="G97" s="24">
        <f t="shared" si="1"/>
        <v>10251331.4387</v>
      </c>
      <c r="H97" s="25"/>
      <c r="I97" s="25"/>
      <c r="J97" s="26"/>
      <c r="K97" s="26"/>
      <c r="L97" s="26"/>
      <c r="M97" s="26"/>
      <c r="N97" s="25"/>
      <c r="O97" s="25"/>
      <c r="P97" s="26"/>
      <c r="Q97" s="26"/>
      <c r="R97" s="26"/>
    </row>
    <row r="98" spans="1:18" ht="18">
      <c r="A98" s="21">
        <v>93</v>
      </c>
      <c r="B98" s="22" t="s">
        <v>92</v>
      </c>
      <c r="C98" s="22" t="s">
        <v>324</v>
      </c>
      <c r="D98" s="23">
        <v>579337.75589999999</v>
      </c>
      <c r="E98" s="23">
        <v>2657115.3969999999</v>
      </c>
      <c r="F98" s="23">
        <v>1246930.4291999999</v>
      </c>
      <c r="G98" s="24">
        <f t="shared" si="1"/>
        <v>4483383.5821000002</v>
      </c>
      <c r="H98" s="25"/>
      <c r="I98" s="25"/>
      <c r="J98" s="26"/>
      <c r="K98" s="26"/>
      <c r="L98" s="26"/>
      <c r="M98" s="26"/>
      <c r="N98" s="25"/>
      <c r="O98" s="25"/>
      <c r="P98" s="26"/>
      <c r="Q98" s="26"/>
      <c r="R98" s="26"/>
    </row>
    <row r="99" spans="1:18" ht="18">
      <c r="A99" s="21">
        <v>94</v>
      </c>
      <c r="B99" s="22" t="s">
        <v>92</v>
      </c>
      <c r="C99" s="22" t="s">
        <v>326</v>
      </c>
      <c r="D99" s="23">
        <v>684682.57160000002</v>
      </c>
      <c r="E99" s="23">
        <v>3140276.2626999998</v>
      </c>
      <c r="F99" s="23">
        <v>1473668.0359</v>
      </c>
      <c r="G99" s="24">
        <f t="shared" si="1"/>
        <v>5298626.8701999998</v>
      </c>
      <c r="H99" s="25"/>
      <c r="I99" s="25"/>
      <c r="J99" s="26"/>
      <c r="K99" s="26"/>
      <c r="L99" s="26"/>
      <c r="M99" s="26"/>
      <c r="N99" s="25"/>
      <c r="O99" s="25"/>
      <c r="P99" s="26"/>
      <c r="Q99" s="26"/>
      <c r="R99" s="26"/>
    </row>
    <row r="100" spans="1:18" ht="18">
      <c r="A100" s="21">
        <v>95</v>
      </c>
      <c r="B100" s="22" t="s">
        <v>92</v>
      </c>
      <c r="C100" s="22" t="s">
        <v>328</v>
      </c>
      <c r="D100" s="23">
        <v>868548.0392</v>
      </c>
      <c r="E100" s="23">
        <v>3983569.7650000001</v>
      </c>
      <c r="F100" s="23">
        <v>1869408.5935</v>
      </c>
      <c r="G100" s="24">
        <f t="shared" si="1"/>
        <v>6721526.3976999996</v>
      </c>
      <c r="H100" s="25"/>
      <c r="I100" s="25"/>
      <c r="J100" s="26"/>
      <c r="K100" s="26"/>
      <c r="L100" s="26"/>
      <c r="M100" s="26"/>
      <c r="N100" s="25"/>
      <c r="O100" s="25"/>
      <c r="P100" s="26"/>
      <c r="Q100" s="26"/>
      <c r="R100" s="26"/>
    </row>
    <row r="101" spans="1:18" ht="18">
      <c r="A101" s="21">
        <v>96</v>
      </c>
      <c r="B101" s="22" t="s">
        <v>92</v>
      </c>
      <c r="C101" s="22" t="s">
        <v>330</v>
      </c>
      <c r="D101" s="23">
        <v>575139.27670000005</v>
      </c>
      <c r="E101" s="23">
        <v>2637859.1971999998</v>
      </c>
      <c r="F101" s="23">
        <v>1237893.8848000001</v>
      </c>
      <c r="G101" s="24">
        <f t="shared" si="1"/>
        <v>4450892.3586999997</v>
      </c>
      <c r="H101" s="25"/>
      <c r="I101" s="25"/>
      <c r="J101" s="26"/>
      <c r="K101" s="26"/>
      <c r="L101" s="26"/>
      <c r="M101" s="26"/>
      <c r="N101" s="25"/>
      <c r="O101" s="25"/>
      <c r="P101" s="26"/>
      <c r="Q101" s="26"/>
      <c r="R101" s="26"/>
    </row>
    <row r="102" spans="1:18" ht="18">
      <c r="A102" s="21">
        <v>97</v>
      </c>
      <c r="B102" s="22" t="s">
        <v>92</v>
      </c>
      <c r="C102" s="22" t="s">
        <v>332</v>
      </c>
      <c r="D102" s="23">
        <v>917561.05209999997</v>
      </c>
      <c r="E102" s="23">
        <v>4208366.4918</v>
      </c>
      <c r="F102" s="23">
        <v>1974901.1435</v>
      </c>
      <c r="G102" s="24">
        <f t="shared" si="1"/>
        <v>7100828.6874000002</v>
      </c>
      <c r="H102" s="25"/>
      <c r="I102" s="25"/>
      <c r="J102" s="26"/>
      <c r="K102" s="26"/>
      <c r="L102" s="26"/>
      <c r="M102" s="26"/>
      <c r="N102" s="25"/>
      <c r="O102" s="25"/>
      <c r="P102" s="26"/>
      <c r="Q102" s="26"/>
      <c r="R102" s="26"/>
    </row>
    <row r="103" spans="1:18" ht="18">
      <c r="A103" s="21">
        <v>98</v>
      </c>
      <c r="B103" s="22" t="s">
        <v>92</v>
      </c>
      <c r="C103" s="22" t="s">
        <v>334</v>
      </c>
      <c r="D103" s="23">
        <v>926251.14060000004</v>
      </c>
      <c r="E103" s="23">
        <v>4248223.3241999997</v>
      </c>
      <c r="F103" s="23">
        <v>1993605.1476</v>
      </c>
      <c r="G103" s="24">
        <f t="shared" si="1"/>
        <v>7168079.6124</v>
      </c>
      <c r="H103" s="25"/>
      <c r="I103" s="25"/>
      <c r="J103" s="26"/>
      <c r="K103" s="26"/>
      <c r="L103" s="26"/>
      <c r="M103" s="26"/>
      <c r="N103" s="25"/>
      <c r="O103" s="25"/>
      <c r="P103" s="26"/>
      <c r="Q103" s="26"/>
      <c r="R103" s="26"/>
    </row>
    <row r="104" spans="1:18" ht="18">
      <c r="A104" s="21">
        <v>99</v>
      </c>
      <c r="B104" s="22" t="s">
        <v>92</v>
      </c>
      <c r="C104" s="22" t="s">
        <v>336</v>
      </c>
      <c r="D104" s="23">
        <v>651515.15619999997</v>
      </c>
      <c r="E104" s="23">
        <v>2988154.898</v>
      </c>
      <c r="F104" s="23">
        <v>1402280.561</v>
      </c>
      <c r="G104" s="24">
        <f t="shared" si="1"/>
        <v>5041950.6151999999</v>
      </c>
      <c r="H104" s="25"/>
      <c r="I104" s="25"/>
      <c r="J104" s="26"/>
      <c r="K104" s="26"/>
      <c r="L104" s="26"/>
      <c r="M104" s="26"/>
      <c r="N104" s="25"/>
      <c r="O104" s="25"/>
      <c r="P104" s="26"/>
      <c r="Q104" s="26"/>
      <c r="R104" s="26"/>
    </row>
    <row r="105" spans="1:18" ht="18">
      <c r="A105" s="21">
        <v>100</v>
      </c>
      <c r="B105" s="22" t="s">
        <v>92</v>
      </c>
      <c r="C105" s="22" t="s">
        <v>337</v>
      </c>
      <c r="D105" s="23">
        <v>746174.99659999995</v>
      </c>
      <c r="E105" s="23">
        <v>3422309.4424000001</v>
      </c>
      <c r="F105" s="23">
        <v>1606020.4938000001</v>
      </c>
      <c r="G105" s="24">
        <f t="shared" si="1"/>
        <v>5774504.9327999996</v>
      </c>
      <c r="H105" s="25"/>
      <c r="I105" s="25"/>
      <c r="J105" s="26"/>
      <c r="K105" s="26"/>
      <c r="L105" s="26"/>
      <c r="M105" s="26"/>
      <c r="N105" s="25"/>
      <c r="O105" s="25"/>
      <c r="P105" s="26"/>
      <c r="Q105" s="26"/>
      <c r="R105" s="26"/>
    </row>
    <row r="106" spans="1:18" ht="18">
      <c r="A106" s="21">
        <v>101</v>
      </c>
      <c r="B106" s="22" t="s">
        <v>92</v>
      </c>
      <c r="C106" s="22" t="s">
        <v>339</v>
      </c>
      <c r="D106" s="23">
        <v>577366.6189</v>
      </c>
      <c r="E106" s="23">
        <v>2648074.8358999998</v>
      </c>
      <c r="F106" s="23">
        <v>1242687.8770000001</v>
      </c>
      <c r="G106" s="24">
        <f t="shared" si="1"/>
        <v>4468129.3317999998</v>
      </c>
      <c r="H106" s="25"/>
      <c r="I106" s="25"/>
      <c r="J106" s="26"/>
      <c r="K106" s="26"/>
      <c r="L106" s="26"/>
      <c r="M106" s="26"/>
      <c r="N106" s="25"/>
      <c r="O106" s="25"/>
      <c r="P106" s="26"/>
      <c r="Q106" s="26"/>
      <c r="R106" s="26"/>
    </row>
    <row r="107" spans="1:18" ht="18">
      <c r="A107" s="21">
        <v>102</v>
      </c>
      <c r="B107" s="22" t="s">
        <v>92</v>
      </c>
      <c r="C107" s="22" t="s">
        <v>341</v>
      </c>
      <c r="D107" s="23">
        <v>894112.37360000005</v>
      </c>
      <c r="E107" s="23">
        <v>4100819.8245000001</v>
      </c>
      <c r="F107" s="23">
        <v>1924431.6712</v>
      </c>
      <c r="G107" s="24">
        <f t="shared" si="1"/>
        <v>6919363.8693000004</v>
      </c>
      <c r="H107" s="25"/>
      <c r="I107" s="25"/>
      <c r="J107" s="26"/>
      <c r="K107" s="26"/>
      <c r="L107" s="26"/>
      <c r="M107" s="26"/>
      <c r="N107" s="25"/>
      <c r="O107" s="25"/>
      <c r="P107" s="26"/>
      <c r="Q107" s="26"/>
      <c r="R107" s="26"/>
    </row>
    <row r="108" spans="1:18" ht="18">
      <c r="A108" s="21">
        <v>103</v>
      </c>
      <c r="B108" s="22" t="s">
        <v>92</v>
      </c>
      <c r="C108" s="22" t="s">
        <v>343</v>
      </c>
      <c r="D108" s="23">
        <v>735364.75699999998</v>
      </c>
      <c r="E108" s="23">
        <v>3372728.5998999998</v>
      </c>
      <c r="F108" s="23">
        <v>1582753.2087999999</v>
      </c>
      <c r="G108" s="24">
        <f t="shared" si="1"/>
        <v>5690846.5657000002</v>
      </c>
      <c r="H108" s="25"/>
      <c r="I108" s="25"/>
      <c r="J108" s="26"/>
      <c r="K108" s="26"/>
      <c r="L108" s="26"/>
      <c r="M108" s="26"/>
      <c r="N108" s="25"/>
      <c r="O108" s="25"/>
      <c r="P108" s="26"/>
      <c r="Q108" s="26"/>
      <c r="R108" s="26"/>
    </row>
    <row r="109" spans="1:18" ht="18">
      <c r="A109" s="21">
        <v>104</v>
      </c>
      <c r="B109" s="22" t="s">
        <v>92</v>
      </c>
      <c r="C109" s="22" t="s">
        <v>345</v>
      </c>
      <c r="D109" s="23">
        <v>858674.81140000001</v>
      </c>
      <c r="E109" s="23">
        <v>3938286.4991000001</v>
      </c>
      <c r="F109" s="23">
        <v>1848158.0741000001</v>
      </c>
      <c r="G109" s="24">
        <f t="shared" si="1"/>
        <v>6645119.3846000005</v>
      </c>
      <c r="H109" s="25"/>
      <c r="I109" s="25"/>
      <c r="J109" s="26"/>
      <c r="K109" s="26"/>
      <c r="L109" s="26"/>
      <c r="M109" s="26"/>
      <c r="N109" s="25"/>
      <c r="O109" s="25"/>
      <c r="P109" s="26"/>
      <c r="Q109" s="26"/>
      <c r="R109" s="26"/>
    </row>
    <row r="110" spans="1:18" ht="18">
      <c r="A110" s="21">
        <v>105</v>
      </c>
      <c r="B110" s="22" t="s">
        <v>92</v>
      </c>
      <c r="C110" s="22" t="s">
        <v>347</v>
      </c>
      <c r="D110" s="23">
        <v>1100372.7786000001</v>
      </c>
      <c r="E110" s="23">
        <v>5046827.0412999997</v>
      </c>
      <c r="F110" s="23">
        <v>2368373.6943000001</v>
      </c>
      <c r="G110" s="24">
        <f t="shared" si="1"/>
        <v>8515573.5142000001</v>
      </c>
      <c r="H110" s="25"/>
      <c r="I110" s="25"/>
      <c r="J110" s="26"/>
      <c r="K110" s="26"/>
      <c r="L110" s="26"/>
      <c r="M110" s="26"/>
      <c r="N110" s="25"/>
      <c r="O110" s="25"/>
      <c r="P110" s="26"/>
      <c r="Q110" s="26"/>
      <c r="R110" s="26"/>
    </row>
    <row r="111" spans="1:18" ht="18">
      <c r="A111" s="21">
        <v>106</v>
      </c>
      <c r="B111" s="22" t="s">
        <v>92</v>
      </c>
      <c r="C111" s="22" t="s">
        <v>349</v>
      </c>
      <c r="D111" s="23">
        <v>824927.62009999994</v>
      </c>
      <c r="E111" s="23">
        <v>3783506.0093</v>
      </c>
      <c r="F111" s="23">
        <v>1775522.7257000001</v>
      </c>
      <c r="G111" s="24">
        <f t="shared" si="1"/>
        <v>6383956.3551000003</v>
      </c>
      <c r="H111" s="25"/>
      <c r="I111" s="25"/>
      <c r="J111" s="26"/>
      <c r="K111" s="26"/>
      <c r="L111" s="26"/>
      <c r="M111" s="26"/>
      <c r="N111" s="25"/>
      <c r="O111" s="25"/>
      <c r="P111" s="26"/>
      <c r="Q111" s="26"/>
      <c r="R111" s="26"/>
    </row>
    <row r="112" spans="1:18" ht="36">
      <c r="A112" s="21">
        <v>107</v>
      </c>
      <c r="B112" s="22" t="s">
        <v>92</v>
      </c>
      <c r="C112" s="22" t="s">
        <v>351</v>
      </c>
      <c r="D112" s="23">
        <v>811379.56709999999</v>
      </c>
      <c r="E112" s="23">
        <v>3721368.2669000002</v>
      </c>
      <c r="F112" s="23">
        <v>1746362.7419</v>
      </c>
      <c r="G112" s="24">
        <f t="shared" si="1"/>
        <v>6279110.5758999996</v>
      </c>
      <c r="H112" s="25"/>
      <c r="I112" s="25"/>
      <c r="J112" s="26"/>
      <c r="K112" s="26"/>
      <c r="L112" s="26"/>
      <c r="M112" s="26"/>
      <c r="N112" s="25"/>
      <c r="O112" s="25"/>
      <c r="P112" s="26"/>
      <c r="Q112" s="26"/>
      <c r="R112" s="26"/>
    </row>
    <row r="113" spans="1:18" ht="18">
      <c r="A113" s="21">
        <v>108</v>
      </c>
      <c r="B113" s="22" t="s">
        <v>92</v>
      </c>
      <c r="C113" s="22" t="s">
        <v>353</v>
      </c>
      <c r="D113" s="23">
        <v>1141050.9704</v>
      </c>
      <c r="E113" s="23">
        <v>5233396.3589000003</v>
      </c>
      <c r="F113" s="23">
        <v>2455926.8955999999</v>
      </c>
      <c r="G113" s="24">
        <f t="shared" si="1"/>
        <v>8830374.2248999998</v>
      </c>
      <c r="H113" s="25"/>
      <c r="I113" s="25"/>
      <c r="J113" s="26"/>
      <c r="K113" s="26"/>
      <c r="L113" s="26"/>
      <c r="M113" s="26"/>
      <c r="N113" s="25"/>
      <c r="O113" s="25"/>
      <c r="P113" s="26"/>
      <c r="Q113" s="26"/>
      <c r="R113" s="26"/>
    </row>
    <row r="114" spans="1:18" ht="18">
      <c r="A114" s="21">
        <v>109</v>
      </c>
      <c r="B114" s="22" t="s">
        <v>92</v>
      </c>
      <c r="C114" s="22" t="s">
        <v>355</v>
      </c>
      <c r="D114" s="23">
        <v>635061.03350000002</v>
      </c>
      <c r="E114" s="23">
        <v>2912688.5534000001</v>
      </c>
      <c r="F114" s="23">
        <v>1366865.7342999999</v>
      </c>
      <c r="G114" s="24">
        <f t="shared" si="1"/>
        <v>4914615.3212000001</v>
      </c>
      <c r="H114" s="25"/>
      <c r="I114" s="25"/>
      <c r="J114" s="26"/>
      <c r="K114" s="26"/>
      <c r="L114" s="26"/>
      <c r="M114" s="26"/>
      <c r="N114" s="25"/>
      <c r="O114" s="25"/>
      <c r="P114" s="26"/>
      <c r="Q114" s="26"/>
      <c r="R114" s="26"/>
    </row>
    <row r="115" spans="1:18" ht="18">
      <c r="A115" s="21">
        <v>110</v>
      </c>
      <c r="B115" s="22" t="s">
        <v>92</v>
      </c>
      <c r="C115" s="22" t="s">
        <v>357</v>
      </c>
      <c r="D115" s="23">
        <v>710614.70909999998</v>
      </c>
      <c r="E115" s="23">
        <v>3259213.2409000001</v>
      </c>
      <c r="F115" s="23">
        <v>1529482.7504</v>
      </c>
      <c r="G115" s="24">
        <f t="shared" si="1"/>
        <v>5499310.7004000004</v>
      </c>
      <c r="H115" s="25"/>
      <c r="I115" s="25"/>
      <c r="J115" s="26"/>
      <c r="K115" s="26"/>
      <c r="L115" s="26"/>
      <c r="M115" s="26"/>
      <c r="N115" s="25"/>
      <c r="O115" s="25"/>
      <c r="P115" s="26"/>
      <c r="Q115" s="26"/>
      <c r="R115" s="26"/>
    </row>
    <row r="116" spans="1:18" ht="18">
      <c r="A116" s="21">
        <v>111</v>
      </c>
      <c r="B116" s="22" t="s">
        <v>93</v>
      </c>
      <c r="C116" s="22" t="s">
        <v>362</v>
      </c>
      <c r="D116" s="23">
        <v>806955.76899999997</v>
      </c>
      <c r="E116" s="23">
        <v>3701078.6483</v>
      </c>
      <c r="F116" s="23">
        <v>1736841.2350000001</v>
      </c>
      <c r="G116" s="24">
        <f t="shared" si="1"/>
        <v>6244875.6523000002</v>
      </c>
      <c r="H116" s="25"/>
      <c r="I116" s="25"/>
      <c r="J116" s="26"/>
      <c r="K116" s="26"/>
      <c r="L116" s="26"/>
      <c r="M116" s="26"/>
      <c r="N116" s="25"/>
      <c r="O116" s="25"/>
      <c r="P116" s="26"/>
      <c r="Q116" s="26"/>
      <c r="R116" s="26"/>
    </row>
    <row r="117" spans="1:18" ht="18">
      <c r="A117" s="21">
        <v>112</v>
      </c>
      <c r="B117" s="22" t="s">
        <v>93</v>
      </c>
      <c r="C117" s="22" t="s">
        <v>364</v>
      </c>
      <c r="D117" s="23">
        <v>926389.40659999999</v>
      </c>
      <c r="E117" s="23">
        <v>4248857.4773000004</v>
      </c>
      <c r="F117" s="23">
        <v>1993902.7427999999</v>
      </c>
      <c r="G117" s="24">
        <f t="shared" si="1"/>
        <v>7169149.6266999999</v>
      </c>
      <c r="H117" s="25"/>
      <c r="I117" s="25"/>
      <c r="J117" s="26"/>
      <c r="K117" s="26"/>
      <c r="L117" s="26"/>
      <c r="M117" s="26"/>
      <c r="N117" s="25"/>
      <c r="O117" s="25"/>
      <c r="P117" s="26"/>
      <c r="Q117" s="26"/>
      <c r="R117" s="26"/>
    </row>
    <row r="118" spans="1:18" ht="36">
      <c r="A118" s="21">
        <v>113</v>
      </c>
      <c r="B118" s="22" t="s">
        <v>93</v>
      </c>
      <c r="C118" s="22" t="s">
        <v>366</v>
      </c>
      <c r="D118" s="23">
        <v>616513.13410000002</v>
      </c>
      <c r="E118" s="23">
        <v>2827619.1642999998</v>
      </c>
      <c r="F118" s="23">
        <v>1326944.3932</v>
      </c>
      <c r="G118" s="24">
        <f t="shared" si="1"/>
        <v>4771076.6915999996</v>
      </c>
      <c r="H118" s="25"/>
      <c r="I118" s="25"/>
      <c r="J118" s="26"/>
      <c r="K118" s="26"/>
      <c r="L118" s="26"/>
      <c r="M118" s="26"/>
      <c r="N118" s="25"/>
      <c r="O118" s="25"/>
      <c r="P118" s="26"/>
      <c r="Q118" s="26"/>
      <c r="R118" s="26"/>
    </row>
    <row r="119" spans="1:18" ht="18">
      <c r="A119" s="21">
        <v>114</v>
      </c>
      <c r="B119" s="22" t="s">
        <v>93</v>
      </c>
      <c r="C119" s="22" t="s">
        <v>368</v>
      </c>
      <c r="D119" s="23">
        <v>760188.54680000001</v>
      </c>
      <c r="E119" s="23">
        <v>3486582.1738</v>
      </c>
      <c r="F119" s="23">
        <v>1636182.3847000001</v>
      </c>
      <c r="G119" s="24">
        <f t="shared" si="1"/>
        <v>5882953.1052999999</v>
      </c>
      <c r="H119" s="25"/>
      <c r="I119" s="25"/>
      <c r="J119" s="26"/>
      <c r="K119" s="26"/>
      <c r="L119" s="26"/>
      <c r="M119" s="26"/>
      <c r="N119" s="25"/>
      <c r="O119" s="25"/>
      <c r="P119" s="26"/>
      <c r="Q119" s="26"/>
      <c r="R119" s="26"/>
    </row>
    <row r="120" spans="1:18" ht="18">
      <c r="A120" s="21">
        <v>115</v>
      </c>
      <c r="B120" s="22" t="s">
        <v>93</v>
      </c>
      <c r="C120" s="22" t="s">
        <v>370</v>
      </c>
      <c r="D120" s="23">
        <v>798891.88630000001</v>
      </c>
      <c r="E120" s="23">
        <v>3664093.8901</v>
      </c>
      <c r="F120" s="23">
        <v>1719485.0371999999</v>
      </c>
      <c r="G120" s="24">
        <f t="shared" si="1"/>
        <v>6182470.8136</v>
      </c>
      <c r="H120" s="25"/>
      <c r="I120" s="25"/>
      <c r="J120" s="26"/>
      <c r="K120" s="26"/>
      <c r="L120" s="26"/>
      <c r="M120" s="26"/>
      <c r="N120" s="25"/>
      <c r="O120" s="25"/>
      <c r="P120" s="26"/>
      <c r="Q120" s="26"/>
      <c r="R120" s="26"/>
    </row>
    <row r="121" spans="1:18" ht="18">
      <c r="A121" s="21">
        <v>116</v>
      </c>
      <c r="B121" s="22" t="s">
        <v>93</v>
      </c>
      <c r="C121" s="22" t="s">
        <v>372</v>
      </c>
      <c r="D121" s="23">
        <v>785434.73970000003</v>
      </c>
      <c r="E121" s="23">
        <v>3602373.0871000001</v>
      </c>
      <c r="F121" s="23">
        <v>1690520.7146000001</v>
      </c>
      <c r="G121" s="24">
        <f t="shared" si="1"/>
        <v>6078328.5414000005</v>
      </c>
      <c r="H121" s="25"/>
      <c r="I121" s="25"/>
      <c r="J121" s="26"/>
      <c r="K121" s="26"/>
      <c r="L121" s="26"/>
      <c r="M121" s="26"/>
      <c r="N121" s="25"/>
      <c r="O121" s="25"/>
      <c r="P121" s="26"/>
      <c r="Q121" s="26"/>
      <c r="R121" s="26"/>
    </row>
    <row r="122" spans="1:18" ht="18">
      <c r="A122" s="21">
        <v>117</v>
      </c>
      <c r="B122" s="22" t="s">
        <v>93</v>
      </c>
      <c r="C122" s="22" t="s">
        <v>374</v>
      </c>
      <c r="D122" s="23">
        <v>1085131.8185000001</v>
      </c>
      <c r="E122" s="23">
        <v>4976924.8307999996</v>
      </c>
      <c r="F122" s="23">
        <v>2335570.0029000002</v>
      </c>
      <c r="G122" s="24">
        <f t="shared" si="1"/>
        <v>8397626.6522000004</v>
      </c>
      <c r="H122" s="25"/>
      <c r="I122" s="25"/>
      <c r="J122" s="26"/>
      <c r="K122" s="26"/>
      <c r="L122" s="26"/>
      <c r="M122" s="26"/>
      <c r="N122" s="25"/>
      <c r="O122" s="25"/>
      <c r="P122" s="26"/>
      <c r="Q122" s="26"/>
      <c r="R122" s="26"/>
    </row>
    <row r="123" spans="1:18" ht="18">
      <c r="A123" s="21">
        <v>118</v>
      </c>
      <c r="B123" s="22" t="s">
        <v>93</v>
      </c>
      <c r="C123" s="22" t="s">
        <v>376</v>
      </c>
      <c r="D123" s="23">
        <v>1001617.231</v>
      </c>
      <c r="E123" s="23">
        <v>4593887.6578000002</v>
      </c>
      <c r="F123" s="23">
        <v>2155818.4169999999</v>
      </c>
      <c r="G123" s="24">
        <f t="shared" si="1"/>
        <v>7751323.3058000002</v>
      </c>
      <c r="H123" s="25"/>
      <c r="I123" s="25"/>
      <c r="J123" s="26"/>
      <c r="K123" s="26"/>
      <c r="L123" s="26"/>
      <c r="M123" s="26"/>
      <c r="N123" s="25"/>
      <c r="O123" s="25"/>
      <c r="P123" s="26"/>
      <c r="Q123" s="26"/>
      <c r="R123" s="26"/>
    </row>
    <row r="124" spans="1:18" ht="18">
      <c r="A124" s="21">
        <v>119</v>
      </c>
      <c r="B124" s="22" t="s">
        <v>94</v>
      </c>
      <c r="C124" s="22" t="s">
        <v>381</v>
      </c>
      <c r="D124" s="23">
        <v>798107.12080000003</v>
      </c>
      <c r="E124" s="23">
        <v>3660494.5863000001</v>
      </c>
      <c r="F124" s="23">
        <v>1717795.9568</v>
      </c>
      <c r="G124" s="24">
        <f t="shared" si="1"/>
        <v>6176397.6639</v>
      </c>
      <c r="H124" s="25"/>
      <c r="I124" s="25"/>
      <c r="J124" s="26"/>
      <c r="K124" s="26"/>
      <c r="L124" s="26"/>
      <c r="M124" s="26"/>
      <c r="N124" s="25"/>
      <c r="O124" s="25"/>
      <c r="P124" s="26"/>
      <c r="Q124" s="26"/>
      <c r="R124" s="26"/>
    </row>
    <row r="125" spans="1:18" ht="18">
      <c r="A125" s="21">
        <v>120</v>
      </c>
      <c r="B125" s="22" t="s">
        <v>94</v>
      </c>
      <c r="C125" s="22" t="s">
        <v>383</v>
      </c>
      <c r="D125" s="23">
        <v>704208.77419999999</v>
      </c>
      <c r="E125" s="23">
        <v>3229832.6109000002</v>
      </c>
      <c r="F125" s="23">
        <v>1515695.0159</v>
      </c>
      <c r="G125" s="24">
        <f t="shared" si="1"/>
        <v>5449736.4009999996</v>
      </c>
      <c r="H125" s="25"/>
      <c r="I125" s="25"/>
      <c r="J125" s="26"/>
      <c r="K125" s="26"/>
      <c r="L125" s="26"/>
      <c r="M125" s="26"/>
      <c r="N125" s="25"/>
      <c r="O125" s="25"/>
      <c r="P125" s="26"/>
      <c r="Q125" s="26"/>
      <c r="R125" s="26"/>
    </row>
    <row r="126" spans="1:18" ht="18">
      <c r="A126" s="21">
        <v>121</v>
      </c>
      <c r="B126" s="22" t="s">
        <v>94</v>
      </c>
      <c r="C126" s="22" t="s">
        <v>385</v>
      </c>
      <c r="D126" s="23">
        <v>681883.45970000001</v>
      </c>
      <c r="E126" s="23">
        <v>3127438.2195000001</v>
      </c>
      <c r="F126" s="23">
        <v>1467643.4023</v>
      </c>
      <c r="G126" s="24">
        <f t="shared" si="1"/>
        <v>5276965.0815000003</v>
      </c>
      <c r="H126" s="25"/>
      <c r="I126" s="25"/>
      <c r="J126" s="26"/>
      <c r="K126" s="26"/>
      <c r="L126" s="26"/>
      <c r="M126" s="26"/>
      <c r="N126" s="25"/>
      <c r="O126" s="25"/>
      <c r="P126" s="26"/>
      <c r="Q126" s="26"/>
      <c r="R126" s="26"/>
    </row>
    <row r="127" spans="1:18" ht="18">
      <c r="A127" s="21">
        <v>122</v>
      </c>
      <c r="B127" s="22" t="s">
        <v>94</v>
      </c>
      <c r="C127" s="22" t="s">
        <v>387</v>
      </c>
      <c r="D127" s="23">
        <v>808363.92850000004</v>
      </c>
      <c r="E127" s="23">
        <v>3707537.1298000002</v>
      </c>
      <c r="F127" s="23">
        <v>1739872.0695</v>
      </c>
      <c r="G127" s="24">
        <f t="shared" si="1"/>
        <v>6255773.1277999999</v>
      </c>
      <c r="H127" s="25"/>
      <c r="I127" s="25"/>
      <c r="J127" s="26"/>
      <c r="K127" s="26"/>
      <c r="L127" s="26"/>
      <c r="M127" s="26"/>
      <c r="N127" s="25"/>
      <c r="O127" s="25"/>
      <c r="P127" s="26"/>
      <c r="Q127" s="26"/>
      <c r="R127" s="26"/>
    </row>
    <row r="128" spans="1:18" ht="18">
      <c r="A128" s="21">
        <v>123</v>
      </c>
      <c r="B128" s="22" t="s">
        <v>94</v>
      </c>
      <c r="C128" s="22" t="s">
        <v>389</v>
      </c>
      <c r="D128" s="23">
        <v>1049130.5207</v>
      </c>
      <c r="E128" s="23">
        <v>4811805.9484000001</v>
      </c>
      <c r="F128" s="23">
        <v>2258083.0562999998</v>
      </c>
      <c r="G128" s="24">
        <f t="shared" si="1"/>
        <v>8119019.5253999997</v>
      </c>
      <c r="H128" s="25"/>
      <c r="I128" s="25"/>
      <c r="J128" s="26"/>
      <c r="K128" s="26"/>
      <c r="L128" s="26"/>
      <c r="M128" s="26"/>
      <c r="N128" s="25"/>
      <c r="O128" s="25"/>
      <c r="P128" s="26"/>
      <c r="Q128" s="26"/>
      <c r="R128" s="26"/>
    </row>
    <row r="129" spans="1:18" ht="18">
      <c r="A129" s="21">
        <v>124</v>
      </c>
      <c r="B129" s="22" t="s">
        <v>94</v>
      </c>
      <c r="C129" s="22" t="s">
        <v>391</v>
      </c>
      <c r="D129" s="23">
        <v>857152.78480000002</v>
      </c>
      <c r="E129" s="23">
        <v>3931305.7691000002</v>
      </c>
      <c r="F129" s="23">
        <v>1844882.159</v>
      </c>
      <c r="G129" s="24">
        <f t="shared" si="1"/>
        <v>6633340.7128999997</v>
      </c>
      <c r="H129" s="25"/>
      <c r="I129" s="25"/>
      <c r="J129" s="26"/>
      <c r="K129" s="26"/>
      <c r="L129" s="26"/>
      <c r="M129" s="26"/>
      <c r="N129" s="25"/>
      <c r="O129" s="25"/>
      <c r="P129" s="26"/>
      <c r="Q129" s="26"/>
      <c r="R129" s="26"/>
    </row>
    <row r="130" spans="1:18" ht="18">
      <c r="A130" s="21">
        <v>125</v>
      </c>
      <c r="B130" s="22" t="s">
        <v>94</v>
      </c>
      <c r="C130" s="22" t="s">
        <v>393</v>
      </c>
      <c r="D130" s="23">
        <v>813089.43030000001</v>
      </c>
      <c r="E130" s="23">
        <v>3729210.5033999998</v>
      </c>
      <c r="F130" s="23">
        <v>1750042.9447000001</v>
      </c>
      <c r="G130" s="24">
        <f t="shared" si="1"/>
        <v>6292342.8783999998</v>
      </c>
      <c r="H130" s="25"/>
      <c r="I130" s="25"/>
      <c r="J130" s="26"/>
      <c r="K130" s="26"/>
      <c r="L130" s="26"/>
      <c r="M130" s="26"/>
      <c r="N130" s="25"/>
      <c r="O130" s="25"/>
      <c r="P130" s="26"/>
      <c r="Q130" s="26"/>
      <c r="R130" s="26"/>
    </row>
    <row r="131" spans="1:18" ht="18">
      <c r="A131" s="21">
        <v>126</v>
      </c>
      <c r="B131" s="22" t="s">
        <v>94</v>
      </c>
      <c r="C131" s="22" t="s">
        <v>395</v>
      </c>
      <c r="D131" s="23">
        <v>698730.4362</v>
      </c>
      <c r="E131" s="23">
        <v>3204706.3763000001</v>
      </c>
      <c r="F131" s="23">
        <v>1503903.7830000001</v>
      </c>
      <c r="G131" s="24">
        <f t="shared" si="1"/>
        <v>5407340.5954999998</v>
      </c>
      <c r="H131" s="25"/>
      <c r="I131" s="25"/>
      <c r="J131" s="26"/>
      <c r="K131" s="26"/>
      <c r="L131" s="26"/>
      <c r="M131" s="26"/>
      <c r="N131" s="25"/>
      <c r="O131" s="25"/>
      <c r="P131" s="26"/>
      <c r="Q131" s="26"/>
      <c r="R131" s="26"/>
    </row>
    <row r="132" spans="1:18" ht="18">
      <c r="A132" s="21">
        <v>127</v>
      </c>
      <c r="B132" s="22" t="s">
        <v>94</v>
      </c>
      <c r="C132" s="22" t="s">
        <v>397</v>
      </c>
      <c r="D132" s="23">
        <v>882676.75639999995</v>
      </c>
      <c r="E132" s="23">
        <v>4048370.7064999999</v>
      </c>
      <c r="F132" s="23">
        <v>1899818.3626000001</v>
      </c>
      <c r="G132" s="24">
        <f t="shared" si="1"/>
        <v>6830865.8255000003</v>
      </c>
      <c r="H132" s="25"/>
      <c r="I132" s="25"/>
      <c r="J132" s="26"/>
      <c r="K132" s="26"/>
      <c r="L132" s="26"/>
      <c r="M132" s="26"/>
      <c r="N132" s="25"/>
      <c r="O132" s="25"/>
      <c r="P132" s="26"/>
      <c r="Q132" s="26"/>
      <c r="R132" s="26"/>
    </row>
    <row r="133" spans="1:18" ht="18">
      <c r="A133" s="21">
        <v>128</v>
      </c>
      <c r="B133" s="22" t="s">
        <v>94</v>
      </c>
      <c r="C133" s="22" t="s">
        <v>399</v>
      </c>
      <c r="D133" s="23">
        <v>835112.27579999994</v>
      </c>
      <c r="E133" s="23">
        <v>3830217.63</v>
      </c>
      <c r="F133" s="23">
        <v>1797443.5430999999</v>
      </c>
      <c r="G133" s="24">
        <f t="shared" si="1"/>
        <v>6462773.4489000002</v>
      </c>
      <c r="H133" s="25"/>
      <c r="I133" s="25"/>
      <c r="J133" s="26"/>
      <c r="K133" s="26"/>
      <c r="L133" s="26"/>
      <c r="M133" s="26"/>
      <c r="N133" s="25"/>
      <c r="O133" s="25"/>
      <c r="P133" s="26"/>
      <c r="Q133" s="26"/>
      <c r="R133" s="26"/>
    </row>
    <row r="134" spans="1:18" ht="18">
      <c r="A134" s="21">
        <v>129</v>
      </c>
      <c r="B134" s="22" t="s">
        <v>94</v>
      </c>
      <c r="C134" s="22" t="s">
        <v>401</v>
      </c>
      <c r="D134" s="23">
        <v>956147.82079999999</v>
      </c>
      <c r="E134" s="23">
        <v>4385343.5591000002</v>
      </c>
      <c r="F134" s="23">
        <v>2057952.8961</v>
      </c>
      <c r="G134" s="24">
        <f t="shared" si="1"/>
        <v>7399444.2759999996</v>
      </c>
      <c r="H134" s="25"/>
      <c r="I134" s="25"/>
      <c r="J134" s="26"/>
      <c r="K134" s="26"/>
      <c r="L134" s="26"/>
      <c r="M134" s="26"/>
      <c r="N134" s="25"/>
      <c r="O134" s="25"/>
      <c r="P134" s="26"/>
      <c r="Q134" s="26"/>
      <c r="R134" s="26"/>
    </row>
    <row r="135" spans="1:18" ht="18">
      <c r="A135" s="21">
        <v>130</v>
      </c>
      <c r="B135" s="22" t="s">
        <v>94</v>
      </c>
      <c r="C135" s="22" t="s">
        <v>403</v>
      </c>
      <c r="D135" s="23">
        <v>734265.20830000006</v>
      </c>
      <c r="E135" s="23">
        <v>3367685.5523000001</v>
      </c>
      <c r="F135" s="23">
        <v>1580386.6087</v>
      </c>
      <c r="G135" s="24">
        <f t="shared" ref="G135:G198" si="2">D135+E135+F135</f>
        <v>5682337.3693000004</v>
      </c>
      <c r="H135" s="25"/>
      <c r="I135" s="25"/>
      <c r="J135" s="26"/>
      <c r="K135" s="26"/>
      <c r="L135" s="26"/>
      <c r="M135" s="26"/>
      <c r="N135" s="25"/>
      <c r="O135" s="25"/>
      <c r="P135" s="26"/>
      <c r="Q135" s="26"/>
      <c r="R135" s="26"/>
    </row>
    <row r="136" spans="1:18" ht="18">
      <c r="A136" s="21">
        <v>131</v>
      </c>
      <c r="B136" s="22" t="s">
        <v>94</v>
      </c>
      <c r="C136" s="22" t="s">
        <v>405</v>
      </c>
      <c r="D136" s="23">
        <v>882025.09900000005</v>
      </c>
      <c r="E136" s="23">
        <v>4045381.8988999999</v>
      </c>
      <c r="F136" s="23">
        <v>1898415.7757000001</v>
      </c>
      <c r="G136" s="24">
        <f t="shared" si="2"/>
        <v>6825822.7736</v>
      </c>
      <c r="H136" s="25"/>
      <c r="I136" s="25"/>
      <c r="J136" s="26"/>
      <c r="K136" s="26"/>
      <c r="L136" s="26"/>
      <c r="M136" s="26"/>
      <c r="N136" s="25"/>
      <c r="O136" s="25"/>
      <c r="P136" s="26"/>
      <c r="Q136" s="26"/>
      <c r="R136" s="26"/>
    </row>
    <row r="137" spans="1:18" ht="18">
      <c r="A137" s="21">
        <v>132</v>
      </c>
      <c r="B137" s="22" t="s">
        <v>94</v>
      </c>
      <c r="C137" s="22" t="s">
        <v>407</v>
      </c>
      <c r="D137" s="23">
        <v>651555.46990000003</v>
      </c>
      <c r="E137" s="23">
        <v>2988339.7958999998</v>
      </c>
      <c r="F137" s="23">
        <v>1402367.3299</v>
      </c>
      <c r="G137" s="24">
        <f t="shared" si="2"/>
        <v>5042262.5957000004</v>
      </c>
      <c r="H137" s="25"/>
      <c r="I137" s="25"/>
      <c r="J137" s="26"/>
      <c r="K137" s="26"/>
      <c r="L137" s="26"/>
      <c r="M137" s="26"/>
      <c r="N137" s="25"/>
      <c r="O137" s="25"/>
      <c r="P137" s="26"/>
      <c r="Q137" s="26"/>
      <c r="R137" s="26"/>
    </row>
    <row r="138" spans="1:18" ht="18">
      <c r="A138" s="21">
        <v>133</v>
      </c>
      <c r="B138" s="22" t="s">
        <v>94</v>
      </c>
      <c r="C138" s="22" t="s">
        <v>409</v>
      </c>
      <c r="D138" s="23">
        <v>684472.80799999996</v>
      </c>
      <c r="E138" s="23">
        <v>3139314.1883</v>
      </c>
      <c r="F138" s="23">
        <v>1473216.5538000001</v>
      </c>
      <c r="G138" s="24">
        <f t="shared" si="2"/>
        <v>5297003.5500999996</v>
      </c>
      <c r="H138" s="25"/>
      <c r="I138" s="25"/>
      <c r="J138" s="26"/>
      <c r="K138" s="26"/>
      <c r="L138" s="26"/>
      <c r="M138" s="26"/>
      <c r="N138" s="25"/>
      <c r="O138" s="25"/>
      <c r="P138" s="26"/>
      <c r="Q138" s="26"/>
      <c r="R138" s="26"/>
    </row>
    <row r="139" spans="1:18" ht="18">
      <c r="A139" s="21">
        <v>134</v>
      </c>
      <c r="B139" s="22" t="s">
        <v>94</v>
      </c>
      <c r="C139" s="22" t="s">
        <v>411</v>
      </c>
      <c r="D139" s="23">
        <v>624322.67440000002</v>
      </c>
      <c r="E139" s="23">
        <v>2863437.3886000002</v>
      </c>
      <c r="F139" s="23">
        <v>1343753.1603000001</v>
      </c>
      <c r="G139" s="24">
        <f t="shared" si="2"/>
        <v>4831513.2232999997</v>
      </c>
      <c r="H139" s="25"/>
      <c r="I139" s="25"/>
      <c r="J139" s="26"/>
      <c r="K139" s="26"/>
      <c r="L139" s="26"/>
      <c r="M139" s="26"/>
      <c r="N139" s="25"/>
      <c r="O139" s="25"/>
      <c r="P139" s="26"/>
      <c r="Q139" s="26"/>
      <c r="R139" s="26"/>
    </row>
    <row r="140" spans="1:18" ht="18">
      <c r="A140" s="21">
        <v>135</v>
      </c>
      <c r="B140" s="22" t="s">
        <v>94</v>
      </c>
      <c r="C140" s="22" t="s">
        <v>413</v>
      </c>
      <c r="D140" s="23">
        <v>789958.90599999996</v>
      </c>
      <c r="E140" s="23">
        <v>3623123.0414</v>
      </c>
      <c r="F140" s="23">
        <v>1700258.2478</v>
      </c>
      <c r="G140" s="24">
        <f t="shared" si="2"/>
        <v>6113340.1952</v>
      </c>
      <c r="H140" s="25"/>
      <c r="I140" s="25"/>
      <c r="J140" s="26"/>
      <c r="K140" s="26"/>
      <c r="L140" s="26"/>
      <c r="M140" s="26"/>
      <c r="N140" s="25"/>
      <c r="O140" s="25"/>
      <c r="P140" s="26"/>
      <c r="Q140" s="26"/>
      <c r="R140" s="26"/>
    </row>
    <row r="141" spans="1:18" ht="18">
      <c r="A141" s="21">
        <v>136</v>
      </c>
      <c r="B141" s="22" t="s">
        <v>94</v>
      </c>
      <c r="C141" s="22" t="s">
        <v>415</v>
      </c>
      <c r="D141" s="23">
        <v>740271.76699999999</v>
      </c>
      <c r="E141" s="23">
        <v>3395234.4553999999</v>
      </c>
      <c r="F141" s="23">
        <v>1593314.7509000001</v>
      </c>
      <c r="G141" s="24">
        <f t="shared" si="2"/>
        <v>5728820.9732999997</v>
      </c>
      <c r="H141" s="25"/>
      <c r="I141" s="25"/>
      <c r="J141" s="26"/>
      <c r="K141" s="26"/>
      <c r="L141" s="26"/>
      <c r="M141" s="26"/>
      <c r="N141" s="25"/>
      <c r="O141" s="25"/>
      <c r="P141" s="26"/>
      <c r="Q141" s="26"/>
      <c r="R141" s="26"/>
    </row>
    <row r="142" spans="1:18" ht="18">
      <c r="A142" s="21">
        <v>137</v>
      </c>
      <c r="B142" s="22" t="s">
        <v>94</v>
      </c>
      <c r="C142" s="22" t="s">
        <v>417</v>
      </c>
      <c r="D142" s="23">
        <v>866994.50289999996</v>
      </c>
      <c r="E142" s="23">
        <v>3976444.5166000002</v>
      </c>
      <c r="F142" s="23">
        <v>1866064.8587</v>
      </c>
      <c r="G142" s="24">
        <f t="shared" si="2"/>
        <v>6709503.8782000002</v>
      </c>
      <c r="H142" s="25"/>
      <c r="I142" s="25"/>
      <c r="J142" s="26"/>
      <c r="K142" s="26"/>
      <c r="L142" s="26"/>
      <c r="M142" s="26"/>
      <c r="N142" s="25"/>
      <c r="O142" s="25"/>
      <c r="P142" s="26"/>
      <c r="Q142" s="26"/>
      <c r="R142" s="26"/>
    </row>
    <row r="143" spans="1:18" ht="18">
      <c r="A143" s="21">
        <v>138</v>
      </c>
      <c r="B143" s="22" t="s">
        <v>94</v>
      </c>
      <c r="C143" s="22" t="s">
        <v>419</v>
      </c>
      <c r="D143" s="23">
        <v>600894.59970000002</v>
      </c>
      <c r="E143" s="23">
        <v>2755985.2204999998</v>
      </c>
      <c r="F143" s="23">
        <v>1293328.0345000001</v>
      </c>
      <c r="G143" s="24">
        <f t="shared" si="2"/>
        <v>4650207.8547</v>
      </c>
      <c r="H143" s="25"/>
      <c r="I143" s="25"/>
      <c r="J143" s="26"/>
      <c r="K143" s="26"/>
      <c r="L143" s="26"/>
      <c r="M143" s="26"/>
      <c r="N143" s="25"/>
      <c r="O143" s="25"/>
      <c r="P143" s="26"/>
      <c r="Q143" s="26"/>
      <c r="R143" s="26"/>
    </row>
    <row r="144" spans="1:18" ht="18">
      <c r="A144" s="21">
        <v>139</v>
      </c>
      <c r="B144" s="22" t="s">
        <v>94</v>
      </c>
      <c r="C144" s="22" t="s">
        <v>421</v>
      </c>
      <c r="D144" s="23">
        <v>821617.2095</v>
      </c>
      <c r="E144" s="23">
        <v>3768322.9092000001</v>
      </c>
      <c r="F144" s="23">
        <v>1768397.6044000001</v>
      </c>
      <c r="G144" s="24">
        <f t="shared" si="2"/>
        <v>6358337.7231000001</v>
      </c>
      <c r="H144" s="25"/>
      <c r="I144" s="25"/>
      <c r="J144" s="26"/>
      <c r="K144" s="26"/>
      <c r="L144" s="26"/>
      <c r="M144" s="26"/>
      <c r="N144" s="25"/>
      <c r="O144" s="25"/>
      <c r="P144" s="26"/>
      <c r="Q144" s="26"/>
      <c r="R144" s="26"/>
    </row>
    <row r="145" spans="1:18" ht="18">
      <c r="A145" s="21">
        <v>140</v>
      </c>
      <c r="B145" s="22" t="s">
        <v>94</v>
      </c>
      <c r="C145" s="22" t="s">
        <v>423</v>
      </c>
      <c r="D145" s="23">
        <v>800023.57400000002</v>
      </c>
      <c r="E145" s="23">
        <v>3669284.3421</v>
      </c>
      <c r="F145" s="23">
        <v>1721920.8111</v>
      </c>
      <c r="G145" s="24">
        <f t="shared" si="2"/>
        <v>6191228.7271999996</v>
      </c>
      <c r="H145" s="25"/>
      <c r="I145" s="25"/>
      <c r="J145" s="26"/>
      <c r="K145" s="26"/>
      <c r="L145" s="26"/>
      <c r="M145" s="26"/>
      <c r="N145" s="25"/>
      <c r="O145" s="25"/>
      <c r="P145" s="26"/>
      <c r="Q145" s="26"/>
      <c r="R145" s="26"/>
    </row>
    <row r="146" spans="1:18" ht="18">
      <c r="A146" s="21">
        <v>141</v>
      </c>
      <c r="B146" s="22" t="s">
        <v>94</v>
      </c>
      <c r="C146" s="22" t="s">
        <v>425</v>
      </c>
      <c r="D146" s="23">
        <v>847366.52399999998</v>
      </c>
      <c r="E146" s="23">
        <v>3886421.3749000002</v>
      </c>
      <c r="F146" s="23">
        <v>1823818.8219999999</v>
      </c>
      <c r="G146" s="24">
        <f t="shared" si="2"/>
        <v>6557606.7209000001</v>
      </c>
      <c r="H146" s="25"/>
      <c r="I146" s="25"/>
      <c r="J146" s="26"/>
      <c r="K146" s="26"/>
      <c r="L146" s="26"/>
      <c r="M146" s="26"/>
      <c r="N146" s="25"/>
      <c r="O146" s="25"/>
      <c r="P146" s="26"/>
      <c r="Q146" s="26"/>
      <c r="R146" s="26"/>
    </row>
    <row r="147" spans="1:18" ht="18">
      <c r="A147" s="21">
        <v>142</v>
      </c>
      <c r="B147" s="22" t="s">
        <v>95</v>
      </c>
      <c r="C147" s="22" t="s">
        <v>429</v>
      </c>
      <c r="D147" s="23">
        <v>711618.18169999996</v>
      </c>
      <c r="E147" s="23">
        <v>3263815.6379999998</v>
      </c>
      <c r="F147" s="23">
        <v>1531642.5621</v>
      </c>
      <c r="G147" s="24">
        <f t="shared" si="2"/>
        <v>5507076.3817999996</v>
      </c>
      <c r="H147" s="25"/>
      <c r="I147" s="25"/>
      <c r="J147" s="26"/>
      <c r="K147" s="26"/>
      <c r="L147" s="26"/>
      <c r="M147" s="26"/>
      <c r="N147" s="25"/>
      <c r="O147" s="25"/>
      <c r="P147" s="26"/>
      <c r="Q147" s="26"/>
      <c r="R147" s="26"/>
    </row>
    <row r="148" spans="1:18" ht="18">
      <c r="A148" s="21">
        <v>143</v>
      </c>
      <c r="B148" s="22" t="s">
        <v>95</v>
      </c>
      <c r="C148" s="22" t="s">
        <v>431</v>
      </c>
      <c r="D148" s="23">
        <v>688108.78500000003</v>
      </c>
      <c r="E148" s="23">
        <v>3155990.4887000001</v>
      </c>
      <c r="F148" s="23">
        <v>1481042.4038</v>
      </c>
      <c r="G148" s="24">
        <f t="shared" si="2"/>
        <v>5325141.6775000002</v>
      </c>
      <c r="H148" s="25"/>
      <c r="I148" s="25"/>
      <c r="J148" s="26"/>
      <c r="K148" s="26"/>
      <c r="L148" s="26"/>
      <c r="M148" s="26"/>
      <c r="N148" s="25"/>
      <c r="O148" s="25"/>
      <c r="P148" s="26"/>
      <c r="Q148" s="26"/>
      <c r="R148" s="26"/>
    </row>
    <row r="149" spans="1:18" ht="18">
      <c r="A149" s="21">
        <v>144</v>
      </c>
      <c r="B149" s="22" t="s">
        <v>95</v>
      </c>
      <c r="C149" s="22" t="s">
        <v>433</v>
      </c>
      <c r="D149" s="23">
        <v>965386.81559999997</v>
      </c>
      <c r="E149" s="23">
        <v>4427717.9342</v>
      </c>
      <c r="F149" s="23">
        <v>2077838.3319000001</v>
      </c>
      <c r="G149" s="24">
        <f t="shared" si="2"/>
        <v>7470943.0817</v>
      </c>
      <c r="H149" s="25"/>
      <c r="I149" s="25"/>
      <c r="J149" s="26"/>
      <c r="K149" s="26"/>
      <c r="L149" s="26"/>
      <c r="M149" s="26"/>
      <c r="N149" s="25"/>
      <c r="O149" s="25"/>
      <c r="P149" s="26"/>
      <c r="Q149" s="26"/>
      <c r="R149" s="26"/>
    </row>
    <row r="150" spans="1:18" ht="18">
      <c r="A150" s="21">
        <v>145</v>
      </c>
      <c r="B150" s="22" t="s">
        <v>95</v>
      </c>
      <c r="C150" s="22" t="s">
        <v>435</v>
      </c>
      <c r="D150" s="23">
        <v>556091.99609999999</v>
      </c>
      <c r="E150" s="23">
        <v>2550499.4108000002</v>
      </c>
      <c r="F150" s="23">
        <v>1196897.7067</v>
      </c>
      <c r="G150" s="24">
        <f t="shared" si="2"/>
        <v>4303489.1135999998</v>
      </c>
      <c r="H150" s="25"/>
      <c r="I150" s="25"/>
      <c r="J150" s="26"/>
      <c r="K150" s="26"/>
      <c r="L150" s="26"/>
      <c r="M150" s="26"/>
      <c r="N150" s="25"/>
      <c r="O150" s="25"/>
      <c r="P150" s="26"/>
      <c r="Q150" s="26"/>
      <c r="R150" s="26"/>
    </row>
    <row r="151" spans="1:18" ht="18">
      <c r="A151" s="21">
        <v>146</v>
      </c>
      <c r="B151" s="22" t="s">
        <v>95</v>
      </c>
      <c r="C151" s="22" t="s">
        <v>437</v>
      </c>
      <c r="D151" s="23">
        <v>769676.50139999995</v>
      </c>
      <c r="E151" s="23">
        <v>3530098.3958000001</v>
      </c>
      <c r="F151" s="23">
        <v>1656603.6661</v>
      </c>
      <c r="G151" s="24">
        <f t="shared" si="2"/>
        <v>5956378.5632999996</v>
      </c>
      <c r="H151" s="25"/>
      <c r="I151" s="25"/>
      <c r="J151" s="26"/>
      <c r="K151" s="26"/>
      <c r="L151" s="26"/>
      <c r="M151" s="26"/>
      <c r="N151" s="25"/>
      <c r="O151" s="25"/>
      <c r="P151" s="26"/>
      <c r="Q151" s="26"/>
      <c r="R151" s="26"/>
    </row>
    <row r="152" spans="1:18" ht="18">
      <c r="A152" s="21">
        <v>147</v>
      </c>
      <c r="B152" s="22" t="s">
        <v>95</v>
      </c>
      <c r="C152" s="22" t="s">
        <v>439</v>
      </c>
      <c r="D152" s="23">
        <v>554471.43070000003</v>
      </c>
      <c r="E152" s="23">
        <v>2543066.7355999998</v>
      </c>
      <c r="F152" s="23">
        <v>1193409.7028000001</v>
      </c>
      <c r="G152" s="24">
        <f t="shared" si="2"/>
        <v>4290947.8690999998</v>
      </c>
      <c r="H152" s="25"/>
      <c r="I152" s="25"/>
      <c r="J152" s="26"/>
      <c r="K152" s="26"/>
      <c r="L152" s="26"/>
      <c r="M152" s="26"/>
      <c r="N152" s="25"/>
      <c r="O152" s="25"/>
      <c r="P152" s="26"/>
      <c r="Q152" s="26"/>
      <c r="R152" s="26"/>
    </row>
    <row r="153" spans="1:18" ht="18">
      <c r="A153" s="21">
        <v>148</v>
      </c>
      <c r="B153" s="22" t="s">
        <v>95</v>
      </c>
      <c r="C153" s="22" t="s">
        <v>441</v>
      </c>
      <c r="D153" s="23">
        <v>929474.00899999996</v>
      </c>
      <c r="E153" s="23">
        <v>4263004.9142000005</v>
      </c>
      <c r="F153" s="23">
        <v>2000541.8483</v>
      </c>
      <c r="G153" s="24">
        <f t="shared" si="2"/>
        <v>7193020.7714999998</v>
      </c>
      <c r="H153" s="25"/>
      <c r="I153" s="25"/>
      <c r="J153" s="26"/>
      <c r="K153" s="26"/>
      <c r="L153" s="26"/>
      <c r="M153" s="26"/>
      <c r="N153" s="25"/>
      <c r="O153" s="25"/>
      <c r="P153" s="26"/>
      <c r="Q153" s="26"/>
      <c r="R153" s="26"/>
    </row>
    <row r="154" spans="1:18" ht="18">
      <c r="A154" s="21">
        <v>149</v>
      </c>
      <c r="B154" s="22" t="s">
        <v>95</v>
      </c>
      <c r="C154" s="22" t="s">
        <v>443</v>
      </c>
      <c r="D154" s="23">
        <v>615093.86349999998</v>
      </c>
      <c r="E154" s="23">
        <v>2821109.7218999998</v>
      </c>
      <c r="F154" s="23">
        <v>1323889.6438</v>
      </c>
      <c r="G154" s="24">
        <f t="shared" si="2"/>
        <v>4760093.2291999999</v>
      </c>
      <c r="H154" s="25"/>
      <c r="I154" s="25"/>
      <c r="J154" s="26"/>
      <c r="K154" s="26"/>
      <c r="L154" s="26"/>
      <c r="M154" s="26"/>
      <c r="N154" s="25"/>
      <c r="O154" s="25"/>
      <c r="P154" s="26"/>
      <c r="Q154" s="26"/>
      <c r="R154" s="26"/>
    </row>
    <row r="155" spans="1:18" ht="18">
      <c r="A155" s="21">
        <v>150</v>
      </c>
      <c r="B155" s="22" t="s">
        <v>95</v>
      </c>
      <c r="C155" s="22" t="s">
        <v>445</v>
      </c>
      <c r="D155" s="23">
        <v>730517.23340000003</v>
      </c>
      <c r="E155" s="23">
        <v>3350495.5767999999</v>
      </c>
      <c r="F155" s="23">
        <v>1572319.7013999999</v>
      </c>
      <c r="G155" s="24">
        <f t="shared" si="2"/>
        <v>5653332.5115999999</v>
      </c>
      <c r="H155" s="25"/>
      <c r="I155" s="25"/>
      <c r="J155" s="26"/>
      <c r="K155" s="26"/>
      <c r="L155" s="26"/>
      <c r="M155" s="26"/>
      <c r="N155" s="25"/>
      <c r="O155" s="25"/>
      <c r="P155" s="26"/>
      <c r="Q155" s="26"/>
      <c r="R155" s="26"/>
    </row>
    <row r="156" spans="1:18" ht="18">
      <c r="A156" s="21">
        <v>151</v>
      </c>
      <c r="B156" s="22" t="s">
        <v>95</v>
      </c>
      <c r="C156" s="22" t="s">
        <v>447</v>
      </c>
      <c r="D156" s="23">
        <v>622665.16989999998</v>
      </c>
      <c r="E156" s="23">
        <v>2855835.2936</v>
      </c>
      <c r="F156" s="23">
        <v>1340185.6512</v>
      </c>
      <c r="G156" s="24">
        <f t="shared" si="2"/>
        <v>4818686.1146999998</v>
      </c>
      <c r="H156" s="25"/>
      <c r="I156" s="25"/>
      <c r="J156" s="26"/>
      <c r="K156" s="26"/>
      <c r="L156" s="26"/>
      <c r="M156" s="26"/>
      <c r="N156" s="25"/>
      <c r="O156" s="25"/>
      <c r="P156" s="26"/>
      <c r="Q156" s="26"/>
      <c r="R156" s="26"/>
    </row>
    <row r="157" spans="1:18" ht="18">
      <c r="A157" s="21">
        <v>152</v>
      </c>
      <c r="B157" s="22" t="s">
        <v>95</v>
      </c>
      <c r="C157" s="22" t="s">
        <v>449</v>
      </c>
      <c r="D157" s="23">
        <v>897134.46349999995</v>
      </c>
      <c r="E157" s="23">
        <v>4114680.5501000001</v>
      </c>
      <c r="F157" s="23">
        <v>1930936.2289</v>
      </c>
      <c r="G157" s="24">
        <f t="shared" si="2"/>
        <v>6942751.2424999997</v>
      </c>
      <c r="H157" s="25"/>
      <c r="I157" s="25"/>
      <c r="J157" s="26"/>
      <c r="K157" s="26"/>
      <c r="L157" s="26"/>
      <c r="M157" s="26"/>
      <c r="N157" s="25"/>
      <c r="O157" s="25"/>
      <c r="P157" s="26"/>
      <c r="Q157" s="26"/>
      <c r="R157" s="26"/>
    </row>
    <row r="158" spans="1:18" ht="18">
      <c r="A158" s="21">
        <v>153</v>
      </c>
      <c r="B158" s="22" t="s">
        <v>95</v>
      </c>
      <c r="C158" s="22" t="s">
        <v>451</v>
      </c>
      <c r="D158" s="23">
        <v>635364.95400000003</v>
      </c>
      <c r="E158" s="23">
        <v>2914082.4759</v>
      </c>
      <c r="F158" s="23">
        <v>1367519.8739</v>
      </c>
      <c r="G158" s="24">
        <f t="shared" si="2"/>
        <v>4916967.3037999999</v>
      </c>
      <c r="H158" s="25"/>
      <c r="I158" s="25"/>
      <c r="J158" s="26"/>
      <c r="K158" s="26"/>
      <c r="L158" s="26"/>
      <c r="M158" s="26"/>
      <c r="N158" s="25"/>
      <c r="O158" s="25"/>
      <c r="P158" s="26"/>
      <c r="Q158" s="26"/>
      <c r="R158" s="26"/>
    </row>
    <row r="159" spans="1:18" ht="18">
      <c r="A159" s="21">
        <v>154</v>
      </c>
      <c r="B159" s="22" t="s">
        <v>95</v>
      </c>
      <c r="C159" s="22" t="s">
        <v>453</v>
      </c>
      <c r="D159" s="23">
        <v>733063.16859999998</v>
      </c>
      <c r="E159" s="23">
        <v>3362172.4328000001</v>
      </c>
      <c r="F159" s="23">
        <v>1577799.4134</v>
      </c>
      <c r="G159" s="24">
        <f t="shared" si="2"/>
        <v>5673035.0148</v>
      </c>
      <c r="H159" s="25"/>
      <c r="I159" s="25"/>
      <c r="J159" s="26"/>
      <c r="K159" s="26"/>
      <c r="L159" s="26"/>
      <c r="M159" s="26"/>
      <c r="N159" s="25"/>
      <c r="O159" s="25"/>
      <c r="P159" s="26"/>
      <c r="Q159" s="26"/>
      <c r="R159" s="26"/>
    </row>
    <row r="160" spans="1:18" ht="18">
      <c r="A160" s="21">
        <v>155</v>
      </c>
      <c r="B160" s="22" t="s">
        <v>95</v>
      </c>
      <c r="C160" s="22" t="s">
        <v>455</v>
      </c>
      <c r="D160" s="23">
        <v>647989.64619999996</v>
      </c>
      <c r="E160" s="23">
        <v>2971985.2511999998</v>
      </c>
      <c r="F160" s="23">
        <v>1394692.4733</v>
      </c>
      <c r="G160" s="24">
        <f t="shared" si="2"/>
        <v>5014667.3706999999</v>
      </c>
      <c r="H160" s="25"/>
      <c r="I160" s="25"/>
      <c r="J160" s="26"/>
      <c r="K160" s="26"/>
      <c r="L160" s="26"/>
      <c r="M160" s="26"/>
      <c r="N160" s="25"/>
      <c r="O160" s="25"/>
      <c r="P160" s="26"/>
      <c r="Q160" s="26"/>
      <c r="R160" s="26"/>
    </row>
    <row r="161" spans="1:18" ht="18">
      <c r="A161" s="21">
        <v>156</v>
      </c>
      <c r="B161" s="22" t="s">
        <v>95</v>
      </c>
      <c r="C161" s="22" t="s">
        <v>457</v>
      </c>
      <c r="D161" s="23">
        <v>596331.62009999994</v>
      </c>
      <c r="E161" s="23">
        <v>2735057.2502000001</v>
      </c>
      <c r="F161" s="23">
        <v>1283506.9620000001</v>
      </c>
      <c r="G161" s="24">
        <f t="shared" si="2"/>
        <v>4614895.8322999999</v>
      </c>
      <c r="H161" s="25"/>
      <c r="I161" s="25"/>
      <c r="J161" s="26"/>
      <c r="K161" s="26"/>
      <c r="L161" s="26"/>
      <c r="M161" s="26"/>
      <c r="N161" s="25"/>
      <c r="O161" s="25"/>
      <c r="P161" s="26"/>
      <c r="Q161" s="26"/>
      <c r="R161" s="26"/>
    </row>
    <row r="162" spans="1:18" ht="18">
      <c r="A162" s="21">
        <v>157</v>
      </c>
      <c r="B162" s="22" t="s">
        <v>95</v>
      </c>
      <c r="C162" s="22" t="s">
        <v>459</v>
      </c>
      <c r="D162" s="23">
        <v>873792.73560000001</v>
      </c>
      <c r="E162" s="23">
        <v>4007624.4089000002</v>
      </c>
      <c r="F162" s="23">
        <v>1880696.9506000001</v>
      </c>
      <c r="G162" s="24">
        <f t="shared" si="2"/>
        <v>6762114.0950999996</v>
      </c>
      <c r="H162" s="25"/>
      <c r="I162" s="25"/>
      <c r="J162" s="26"/>
      <c r="K162" s="26"/>
      <c r="L162" s="26"/>
      <c r="M162" s="26"/>
      <c r="N162" s="25"/>
      <c r="O162" s="25"/>
      <c r="P162" s="26"/>
      <c r="Q162" s="26"/>
      <c r="R162" s="26"/>
    </row>
    <row r="163" spans="1:18" ht="18">
      <c r="A163" s="21">
        <v>158</v>
      </c>
      <c r="B163" s="22" t="s">
        <v>95</v>
      </c>
      <c r="C163" s="22" t="s">
        <v>461</v>
      </c>
      <c r="D163" s="23">
        <v>900532.23880000005</v>
      </c>
      <c r="E163" s="23">
        <v>4130264.3456999999</v>
      </c>
      <c r="F163" s="23">
        <v>1938249.3884999999</v>
      </c>
      <c r="G163" s="24">
        <f t="shared" si="2"/>
        <v>6969045.9730000002</v>
      </c>
      <c r="H163" s="25"/>
      <c r="I163" s="25"/>
      <c r="J163" s="26"/>
      <c r="K163" s="26"/>
      <c r="L163" s="26"/>
      <c r="M163" s="26"/>
      <c r="N163" s="25"/>
      <c r="O163" s="25"/>
      <c r="P163" s="26"/>
      <c r="Q163" s="26"/>
      <c r="R163" s="26"/>
    </row>
    <row r="164" spans="1:18" ht="18">
      <c r="A164" s="21">
        <v>159</v>
      </c>
      <c r="B164" s="22" t="s">
        <v>95</v>
      </c>
      <c r="C164" s="22" t="s">
        <v>463</v>
      </c>
      <c r="D164" s="23">
        <v>501416.79139999999</v>
      </c>
      <c r="E164" s="23">
        <v>2299733.2097</v>
      </c>
      <c r="F164" s="23">
        <v>1079218.2083999999</v>
      </c>
      <c r="G164" s="24">
        <f t="shared" si="2"/>
        <v>3880368.2094999999</v>
      </c>
      <c r="H164" s="25"/>
      <c r="I164" s="25"/>
      <c r="J164" s="26"/>
      <c r="K164" s="26"/>
      <c r="L164" s="26"/>
      <c r="M164" s="26"/>
      <c r="N164" s="25"/>
      <c r="O164" s="25"/>
      <c r="P164" s="26"/>
      <c r="Q164" s="26"/>
      <c r="R164" s="26"/>
    </row>
    <row r="165" spans="1:18" ht="18">
      <c r="A165" s="21">
        <v>160</v>
      </c>
      <c r="B165" s="22" t="s">
        <v>95</v>
      </c>
      <c r="C165" s="22" t="s">
        <v>465</v>
      </c>
      <c r="D165" s="23">
        <v>675505.94839999999</v>
      </c>
      <c r="E165" s="23">
        <v>3098187.9533000002</v>
      </c>
      <c r="F165" s="23">
        <v>1453916.8448999999</v>
      </c>
      <c r="G165" s="24">
        <f t="shared" si="2"/>
        <v>5227610.7466000002</v>
      </c>
      <c r="H165" s="25"/>
      <c r="I165" s="25"/>
      <c r="J165" s="26"/>
      <c r="K165" s="26"/>
      <c r="L165" s="26"/>
      <c r="M165" s="26"/>
      <c r="N165" s="25"/>
      <c r="O165" s="25"/>
      <c r="P165" s="26"/>
      <c r="Q165" s="26"/>
      <c r="R165" s="26"/>
    </row>
    <row r="166" spans="1:18" ht="18">
      <c r="A166" s="21">
        <v>161</v>
      </c>
      <c r="B166" s="22" t="s">
        <v>95</v>
      </c>
      <c r="C166" s="22" t="s">
        <v>467</v>
      </c>
      <c r="D166" s="23">
        <v>799388.08799999999</v>
      </c>
      <c r="E166" s="23">
        <v>3666369.7045</v>
      </c>
      <c r="F166" s="23">
        <v>1720553.0308000001</v>
      </c>
      <c r="G166" s="24">
        <f t="shared" si="2"/>
        <v>6186310.8233000003</v>
      </c>
      <c r="H166" s="25"/>
      <c r="I166" s="25"/>
      <c r="J166" s="26"/>
      <c r="K166" s="26"/>
      <c r="L166" s="26"/>
      <c r="M166" s="26"/>
      <c r="N166" s="25"/>
      <c r="O166" s="25"/>
      <c r="P166" s="26"/>
      <c r="Q166" s="26"/>
      <c r="R166" s="26"/>
    </row>
    <row r="167" spans="1:18" ht="36">
      <c r="A167" s="21">
        <v>162</v>
      </c>
      <c r="B167" s="22" t="s">
        <v>95</v>
      </c>
      <c r="C167" s="22" t="s">
        <v>469</v>
      </c>
      <c r="D167" s="23">
        <v>1164100.0752000001</v>
      </c>
      <c r="E167" s="23">
        <v>5339110.3929000003</v>
      </c>
      <c r="F167" s="23">
        <v>2505536.3503</v>
      </c>
      <c r="G167" s="24">
        <f t="shared" si="2"/>
        <v>9008746.8183999993</v>
      </c>
      <c r="H167" s="25"/>
      <c r="I167" s="25"/>
      <c r="J167" s="26"/>
      <c r="K167" s="26"/>
      <c r="L167" s="26"/>
      <c r="M167" s="26"/>
      <c r="N167" s="25"/>
      <c r="O167" s="25"/>
      <c r="P167" s="26"/>
      <c r="Q167" s="26"/>
      <c r="R167" s="26"/>
    </row>
    <row r="168" spans="1:18" ht="18">
      <c r="A168" s="21">
        <v>163</v>
      </c>
      <c r="B168" s="22" t="s">
        <v>95</v>
      </c>
      <c r="C168" s="22" t="s">
        <v>471</v>
      </c>
      <c r="D168" s="23">
        <v>726932.8811</v>
      </c>
      <c r="E168" s="23">
        <v>3334056.0515000001</v>
      </c>
      <c r="F168" s="23">
        <v>1564604.9653</v>
      </c>
      <c r="G168" s="24">
        <f t="shared" si="2"/>
        <v>5625593.8979000002</v>
      </c>
      <c r="H168" s="25"/>
      <c r="I168" s="25"/>
      <c r="J168" s="26"/>
      <c r="K168" s="26"/>
      <c r="L168" s="26"/>
      <c r="M168" s="26"/>
      <c r="N168" s="25"/>
      <c r="O168" s="25"/>
      <c r="P168" s="26"/>
      <c r="Q168" s="26"/>
      <c r="R168" s="26"/>
    </row>
    <row r="169" spans="1:18" ht="18">
      <c r="A169" s="21">
        <v>164</v>
      </c>
      <c r="B169" s="22" t="s">
        <v>95</v>
      </c>
      <c r="C169" s="22" t="s">
        <v>473</v>
      </c>
      <c r="D169" s="23">
        <v>676933.91260000004</v>
      </c>
      <c r="E169" s="23">
        <v>3104737.2688000002</v>
      </c>
      <c r="F169" s="23">
        <v>1456990.3060000001</v>
      </c>
      <c r="G169" s="24">
        <f t="shared" si="2"/>
        <v>5238661.4874</v>
      </c>
      <c r="H169" s="25"/>
      <c r="I169" s="25"/>
      <c r="J169" s="26"/>
      <c r="K169" s="26"/>
      <c r="L169" s="26"/>
      <c r="M169" s="26"/>
      <c r="N169" s="25"/>
      <c r="O169" s="25"/>
      <c r="P169" s="26"/>
      <c r="Q169" s="26"/>
      <c r="R169" s="26"/>
    </row>
    <row r="170" spans="1:18" ht="18">
      <c r="A170" s="21">
        <v>165</v>
      </c>
      <c r="B170" s="22" t="s">
        <v>95</v>
      </c>
      <c r="C170" s="22" t="s">
        <v>475</v>
      </c>
      <c r="D170" s="23">
        <v>660751.68119999999</v>
      </c>
      <c r="E170" s="23">
        <v>3030517.9456000002</v>
      </c>
      <c r="F170" s="23">
        <v>1422160.6810999999</v>
      </c>
      <c r="G170" s="24">
        <f t="shared" si="2"/>
        <v>5113430.3079000004</v>
      </c>
      <c r="H170" s="25"/>
      <c r="I170" s="25"/>
      <c r="J170" s="26"/>
      <c r="K170" s="26"/>
      <c r="L170" s="26"/>
      <c r="M170" s="26"/>
      <c r="N170" s="25"/>
      <c r="O170" s="25"/>
      <c r="P170" s="26"/>
      <c r="Q170" s="26"/>
      <c r="R170" s="26"/>
    </row>
    <row r="171" spans="1:18" ht="18">
      <c r="A171" s="21">
        <v>166</v>
      </c>
      <c r="B171" s="22" t="s">
        <v>95</v>
      </c>
      <c r="C171" s="22" t="s">
        <v>477</v>
      </c>
      <c r="D171" s="23">
        <v>755681.08089999994</v>
      </c>
      <c r="E171" s="23">
        <v>3465908.8157000002</v>
      </c>
      <c r="F171" s="23">
        <v>1626480.7964999999</v>
      </c>
      <c r="G171" s="24">
        <f t="shared" si="2"/>
        <v>5848070.6930999998</v>
      </c>
      <c r="H171" s="25"/>
      <c r="I171" s="25"/>
      <c r="J171" s="26"/>
      <c r="K171" s="26"/>
      <c r="L171" s="26"/>
      <c r="M171" s="26"/>
      <c r="N171" s="25"/>
      <c r="O171" s="25"/>
      <c r="P171" s="26"/>
      <c r="Q171" s="26"/>
      <c r="R171" s="26"/>
    </row>
    <row r="172" spans="1:18" ht="18">
      <c r="A172" s="21">
        <v>167</v>
      </c>
      <c r="B172" s="22" t="s">
        <v>95</v>
      </c>
      <c r="C172" s="22" t="s">
        <v>479</v>
      </c>
      <c r="D172" s="23">
        <v>656875.04949999996</v>
      </c>
      <c r="E172" s="23">
        <v>3012737.8894000002</v>
      </c>
      <c r="F172" s="23">
        <v>1413816.8609</v>
      </c>
      <c r="G172" s="24">
        <f t="shared" si="2"/>
        <v>5083429.7998000002</v>
      </c>
      <c r="H172" s="25"/>
      <c r="I172" s="25"/>
      <c r="J172" s="26"/>
      <c r="K172" s="26"/>
      <c r="L172" s="26"/>
      <c r="M172" s="26"/>
      <c r="N172" s="25"/>
      <c r="O172" s="25"/>
      <c r="P172" s="26"/>
      <c r="Q172" s="26"/>
      <c r="R172" s="26"/>
    </row>
    <row r="173" spans="1:18" ht="18">
      <c r="A173" s="21">
        <v>168</v>
      </c>
      <c r="B173" s="22" t="s">
        <v>95</v>
      </c>
      <c r="C173" s="22" t="s">
        <v>481</v>
      </c>
      <c r="D173" s="23">
        <v>637080.65150000004</v>
      </c>
      <c r="E173" s="23">
        <v>2921951.4715999998</v>
      </c>
      <c r="F173" s="23">
        <v>1371212.6340999999</v>
      </c>
      <c r="G173" s="24">
        <f t="shared" si="2"/>
        <v>4930244.7571999999</v>
      </c>
      <c r="H173" s="25"/>
      <c r="I173" s="25"/>
      <c r="J173" s="26"/>
      <c r="K173" s="26"/>
      <c r="L173" s="26"/>
      <c r="M173" s="26"/>
      <c r="N173" s="25"/>
      <c r="O173" s="25"/>
      <c r="P173" s="26"/>
      <c r="Q173" s="26"/>
      <c r="R173" s="26"/>
    </row>
    <row r="174" spans="1:18" ht="36">
      <c r="A174" s="21">
        <v>169</v>
      </c>
      <c r="B174" s="22" t="s">
        <v>96</v>
      </c>
      <c r="C174" s="22" t="s">
        <v>486</v>
      </c>
      <c r="D174" s="23">
        <v>675390.10470000003</v>
      </c>
      <c r="E174" s="23">
        <v>3097656.6398999998</v>
      </c>
      <c r="F174" s="23">
        <v>1453667.5103</v>
      </c>
      <c r="G174" s="24">
        <f t="shared" si="2"/>
        <v>5226714.2549000001</v>
      </c>
      <c r="H174" s="25"/>
      <c r="I174" s="25"/>
      <c r="J174" s="26"/>
      <c r="K174" s="26"/>
      <c r="L174" s="26"/>
      <c r="M174" s="26"/>
      <c r="N174" s="25"/>
      <c r="O174" s="25"/>
      <c r="P174" s="26"/>
      <c r="Q174" s="26"/>
      <c r="R174" s="26"/>
    </row>
    <row r="175" spans="1:18" ht="36">
      <c r="A175" s="21">
        <v>170</v>
      </c>
      <c r="B175" s="22" t="s">
        <v>96</v>
      </c>
      <c r="C175" s="22" t="s">
        <v>488</v>
      </c>
      <c r="D175" s="23">
        <v>848957.16819999996</v>
      </c>
      <c r="E175" s="23">
        <v>3893716.8173000002</v>
      </c>
      <c r="F175" s="23">
        <v>1827242.4253</v>
      </c>
      <c r="G175" s="24">
        <f t="shared" si="2"/>
        <v>6569916.4107999997</v>
      </c>
      <c r="H175" s="25"/>
      <c r="I175" s="25"/>
      <c r="J175" s="26"/>
      <c r="K175" s="26"/>
      <c r="L175" s="26"/>
      <c r="M175" s="26"/>
      <c r="N175" s="25"/>
      <c r="O175" s="25"/>
      <c r="P175" s="26"/>
      <c r="Q175" s="26"/>
      <c r="R175" s="26"/>
    </row>
    <row r="176" spans="1:18" ht="36">
      <c r="A176" s="21">
        <v>171</v>
      </c>
      <c r="B176" s="22" t="s">
        <v>96</v>
      </c>
      <c r="C176" s="22" t="s">
        <v>490</v>
      </c>
      <c r="D176" s="23">
        <v>812702.00199999998</v>
      </c>
      <c r="E176" s="23">
        <v>3727433.5751999998</v>
      </c>
      <c r="F176" s="23">
        <v>1749209.0682999999</v>
      </c>
      <c r="G176" s="24">
        <f t="shared" si="2"/>
        <v>6289344.6454999996</v>
      </c>
      <c r="H176" s="25"/>
      <c r="I176" s="25"/>
      <c r="J176" s="26"/>
      <c r="K176" s="26"/>
      <c r="L176" s="26"/>
      <c r="M176" s="26"/>
      <c r="N176" s="25"/>
      <c r="O176" s="25"/>
      <c r="P176" s="26"/>
      <c r="Q176" s="26"/>
      <c r="R176" s="26"/>
    </row>
    <row r="177" spans="1:18" ht="36">
      <c r="A177" s="21">
        <v>172</v>
      </c>
      <c r="B177" s="22" t="s">
        <v>96</v>
      </c>
      <c r="C177" s="22" t="s">
        <v>492</v>
      </c>
      <c r="D177" s="23">
        <v>524369.56270000001</v>
      </c>
      <c r="E177" s="23">
        <v>2405005.4130000002</v>
      </c>
      <c r="F177" s="23">
        <v>1128620.3208999999</v>
      </c>
      <c r="G177" s="24">
        <f t="shared" si="2"/>
        <v>4057995.2966</v>
      </c>
      <c r="H177" s="25"/>
      <c r="I177" s="25"/>
      <c r="J177" s="26"/>
      <c r="K177" s="26"/>
      <c r="L177" s="26"/>
      <c r="M177" s="26"/>
      <c r="N177" s="25"/>
      <c r="O177" s="25"/>
      <c r="P177" s="26"/>
      <c r="Q177" s="26"/>
      <c r="R177" s="26"/>
    </row>
    <row r="178" spans="1:18" ht="36">
      <c r="A178" s="21">
        <v>173</v>
      </c>
      <c r="B178" s="22" t="s">
        <v>96</v>
      </c>
      <c r="C178" s="22" t="s">
        <v>494</v>
      </c>
      <c r="D178" s="23">
        <v>626396.98380000005</v>
      </c>
      <c r="E178" s="23">
        <v>2872951.1469999999</v>
      </c>
      <c r="F178" s="23">
        <v>1348217.7744</v>
      </c>
      <c r="G178" s="24">
        <f t="shared" si="2"/>
        <v>4847565.9051999999</v>
      </c>
      <c r="H178" s="25"/>
      <c r="I178" s="25"/>
      <c r="J178" s="26"/>
      <c r="K178" s="26"/>
      <c r="L178" s="26"/>
      <c r="M178" s="26"/>
      <c r="N178" s="25"/>
      <c r="O178" s="25"/>
      <c r="P178" s="26"/>
      <c r="Q178" s="26"/>
      <c r="R178" s="26"/>
    </row>
    <row r="179" spans="1:18" ht="36">
      <c r="A179" s="21">
        <v>174</v>
      </c>
      <c r="B179" s="22" t="s">
        <v>96</v>
      </c>
      <c r="C179" s="22" t="s">
        <v>496</v>
      </c>
      <c r="D179" s="23">
        <v>720623.26760000002</v>
      </c>
      <c r="E179" s="23">
        <v>3305117.1968</v>
      </c>
      <c r="F179" s="23">
        <v>1551024.547</v>
      </c>
      <c r="G179" s="24">
        <f t="shared" si="2"/>
        <v>5576765.0114000002</v>
      </c>
      <c r="H179" s="25"/>
      <c r="I179" s="25"/>
      <c r="J179" s="26"/>
      <c r="K179" s="26"/>
      <c r="L179" s="26"/>
      <c r="M179" s="26"/>
      <c r="N179" s="25"/>
      <c r="O179" s="25"/>
      <c r="P179" s="26"/>
      <c r="Q179" s="26"/>
      <c r="R179" s="26"/>
    </row>
    <row r="180" spans="1:18" ht="36">
      <c r="A180" s="21">
        <v>175</v>
      </c>
      <c r="B180" s="22" t="s">
        <v>96</v>
      </c>
      <c r="C180" s="22" t="s">
        <v>498</v>
      </c>
      <c r="D180" s="23">
        <v>826156.57750000001</v>
      </c>
      <c r="E180" s="23">
        <v>3789142.5858</v>
      </c>
      <c r="F180" s="23">
        <v>1778167.8569</v>
      </c>
      <c r="G180" s="24">
        <f t="shared" si="2"/>
        <v>6393467.0202000001</v>
      </c>
      <c r="H180" s="25"/>
      <c r="I180" s="25"/>
      <c r="J180" s="26"/>
      <c r="K180" s="26"/>
      <c r="L180" s="26"/>
      <c r="M180" s="26"/>
      <c r="N180" s="25"/>
      <c r="O180" s="25"/>
      <c r="P180" s="26"/>
      <c r="Q180" s="26"/>
      <c r="R180" s="26"/>
    </row>
    <row r="181" spans="1:18" ht="36">
      <c r="A181" s="21">
        <v>176</v>
      </c>
      <c r="B181" s="22" t="s">
        <v>96</v>
      </c>
      <c r="C181" s="22" t="s">
        <v>500</v>
      </c>
      <c r="D181" s="23">
        <v>654443.18799999997</v>
      </c>
      <c r="E181" s="23">
        <v>3001584.2288000002</v>
      </c>
      <c r="F181" s="23">
        <v>1408582.6739000001</v>
      </c>
      <c r="G181" s="24">
        <f t="shared" si="2"/>
        <v>5064610.0906999996</v>
      </c>
      <c r="H181" s="25"/>
      <c r="I181" s="25"/>
      <c r="J181" s="26"/>
      <c r="K181" s="26"/>
      <c r="L181" s="26"/>
      <c r="M181" s="26"/>
      <c r="N181" s="25"/>
      <c r="O181" s="25"/>
      <c r="P181" s="26"/>
      <c r="Q181" s="26"/>
      <c r="R181" s="26"/>
    </row>
    <row r="182" spans="1:18" ht="36">
      <c r="A182" s="21">
        <v>177</v>
      </c>
      <c r="B182" s="22" t="s">
        <v>96</v>
      </c>
      <c r="C182" s="22" t="s">
        <v>502</v>
      </c>
      <c r="D182" s="23">
        <v>697555.77150000003</v>
      </c>
      <c r="E182" s="23">
        <v>3199318.8117999998</v>
      </c>
      <c r="F182" s="23">
        <v>1501375.5081</v>
      </c>
      <c r="G182" s="24">
        <f t="shared" si="2"/>
        <v>5398250.0914000003</v>
      </c>
      <c r="H182" s="25"/>
      <c r="I182" s="25"/>
      <c r="J182" s="26"/>
      <c r="K182" s="26"/>
      <c r="L182" s="26"/>
      <c r="M182" s="26"/>
      <c r="N182" s="25"/>
      <c r="O182" s="25"/>
      <c r="P182" s="26"/>
      <c r="Q182" s="26"/>
      <c r="R182" s="26"/>
    </row>
    <row r="183" spans="1:18" ht="36">
      <c r="A183" s="21">
        <v>178</v>
      </c>
      <c r="B183" s="22" t="s">
        <v>96</v>
      </c>
      <c r="C183" s="22" t="s">
        <v>504</v>
      </c>
      <c r="D183" s="23">
        <v>546213.35380000004</v>
      </c>
      <c r="E183" s="23">
        <v>2505191.3114999998</v>
      </c>
      <c r="F183" s="23">
        <v>1175635.5334999999</v>
      </c>
      <c r="G183" s="24">
        <f t="shared" si="2"/>
        <v>4227040.1988000004</v>
      </c>
      <c r="H183" s="25"/>
      <c r="I183" s="25"/>
      <c r="J183" s="26"/>
      <c r="K183" s="26"/>
      <c r="L183" s="26"/>
      <c r="M183" s="26"/>
      <c r="N183" s="25"/>
      <c r="O183" s="25"/>
      <c r="P183" s="26"/>
      <c r="Q183" s="26"/>
      <c r="R183" s="26"/>
    </row>
    <row r="184" spans="1:18" ht="36">
      <c r="A184" s="21">
        <v>179</v>
      </c>
      <c r="B184" s="22" t="s">
        <v>96</v>
      </c>
      <c r="C184" s="22" t="s">
        <v>506</v>
      </c>
      <c r="D184" s="23">
        <v>745300.41940000001</v>
      </c>
      <c r="E184" s="23">
        <v>3418298.2201</v>
      </c>
      <c r="F184" s="23">
        <v>1604138.1085000001</v>
      </c>
      <c r="G184" s="24">
        <f t="shared" si="2"/>
        <v>5767736.7479999997</v>
      </c>
      <c r="H184" s="25"/>
      <c r="I184" s="25"/>
      <c r="J184" s="26"/>
      <c r="K184" s="26"/>
      <c r="L184" s="26"/>
      <c r="M184" s="26"/>
      <c r="N184" s="25"/>
      <c r="O184" s="25"/>
      <c r="P184" s="26"/>
      <c r="Q184" s="26"/>
      <c r="R184" s="26"/>
    </row>
    <row r="185" spans="1:18" ht="36">
      <c r="A185" s="21">
        <v>180</v>
      </c>
      <c r="B185" s="22" t="s">
        <v>96</v>
      </c>
      <c r="C185" s="22" t="s">
        <v>508</v>
      </c>
      <c r="D185" s="23">
        <v>643179.22100000002</v>
      </c>
      <c r="E185" s="23">
        <v>2949922.3791999999</v>
      </c>
      <c r="F185" s="23">
        <v>1384338.8144</v>
      </c>
      <c r="G185" s="24">
        <f t="shared" si="2"/>
        <v>4977440.4145999998</v>
      </c>
      <c r="H185" s="25"/>
      <c r="I185" s="25"/>
      <c r="J185" s="26"/>
      <c r="K185" s="26"/>
      <c r="L185" s="26"/>
      <c r="M185" s="26"/>
      <c r="N185" s="25"/>
      <c r="O185" s="25"/>
      <c r="P185" s="26"/>
      <c r="Q185" s="26"/>
      <c r="R185" s="26"/>
    </row>
    <row r="186" spans="1:18" ht="36">
      <c r="A186" s="21">
        <v>181</v>
      </c>
      <c r="B186" s="22" t="s">
        <v>96</v>
      </c>
      <c r="C186" s="22" t="s">
        <v>510</v>
      </c>
      <c r="D186" s="23">
        <v>708880.6851</v>
      </c>
      <c r="E186" s="23">
        <v>3251260.1910999999</v>
      </c>
      <c r="F186" s="23">
        <v>1525750.5452000001</v>
      </c>
      <c r="G186" s="24">
        <f t="shared" si="2"/>
        <v>5485891.4214000003</v>
      </c>
      <c r="H186" s="25"/>
      <c r="I186" s="25"/>
      <c r="J186" s="26"/>
      <c r="K186" s="26"/>
      <c r="L186" s="26"/>
      <c r="M186" s="26"/>
      <c r="N186" s="25"/>
      <c r="O186" s="25"/>
      <c r="P186" s="26"/>
      <c r="Q186" s="26"/>
      <c r="R186" s="26"/>
    </row>
    <row r="187" spans="1:18" ht="36">
      <c r="A187" s="21">
        <v>182</v>
      </c>
      <c r="B187" s="22" t="s">
        <v>96</v>
      </c>
      <c r="C187" s="22" t="s">
        <v>512</v>
      </c>
      <c r="D187" s="23">
        <v>671123.16110000003</v>
      </c>
      <c r="E187" s="23">
        <v>3078086.4295000001</v>
      </c>
      <c r="F187" s="23">
        <v>1444483.6070000001</v>
      </c>
      <c r="G187" s="24">
        <f t="shared" si="2"/>
        <v>5193693.1975999996</v>
      </c>
      <c r="H187" s="25"/>
      <c r="I187" s="25"/>
      <c r="J187" s="26"/>
      <c r="K187" s="26"/>
      <c r="L187" s="26"/>
      <c r="M187" s="26"/>
      <c r="N187" s="25"/>
      <c r="O187" s="25"/>
      <c r="P187" s="26"/>
      <c r="Q187" s="26"/>
      <c r="R187" s="26"/>
    </row>
    <row r="188" spans="1:18" ht="36">
      <c r="A188" s="21">
        <v>183</v>
      </c>
      <c r="B188" s="22" t="s">
        <v>96</v>
      </c>
      <c r="C188" s="22" t="s">
        <v>514</v>
      </c>
      <c r="D188" s="23">
        <v>761251.777</v>
      </c>
      <c r="E188" s="23">
        <v>3491458.6475999998</v>
      </c>
      <c r="F188" s="23">
        <v>1638470.8149999999</v>
      </c>
      <c r="G188" s="24">
        <f t="shared" si="2"/>
        <v>5891181.2396</v>
      </c>
      <c r="H188" s="25"/>
      <c r="I188" s="25"/>
      <c r="J188" s="26"/>
      <c r="K188" s="26"/>
      <c r="L188" s="26"/>
      <c r="M188" s="26"/>
      <c r="N188" s="25"/>
      <c r="O188" s="25"/>
      <c r="P188" s="26"/>
      <c r="Q188" s="26"/>
      <c r="R188" s="26"/>
    </row>
    <row r="189" spans="1:18" ht="36">
      <c r="A189" s="21">
        <v>184</v>
      </c>
      <c r="B189" s="22" t="s">
        <v>96</v>
      </c>
      <c r="C189" s="22" t="s">
        <v>516</v>
      </c>
      <c r="D189" s="23">
        <v>715446.07819999999</v>
      </c>
      <c r="E189" s="23">
        <v>3281372.1715000002</v>
      </c>
      <c r="F189" s="23">
        <v>1539881.4876000001</v>
      </c>
      <c r="G189" s="24">
        <f t="shared" si="2"/>
        <v>5536699.7373000002</v>
      </c>
      <c r="H189" s="25"/>
      <c r="I189" s="25"/>
      <c r="J189" s="26"/>
      <c r="K189" s="26"/>
      <c r="L189" s="26"/>
      <c r="M189" s="26"/>
      <c r="N189" s="25"/>
      <c r="O189" s="25"/>
      <c r="P189" s="26"/>
      <c r="Q189" s="26"/>
      <c r="R189" s="26"/>
    </row>
    <row r="190" spans="1:18" ht="36">
      <c r="A190" s="21">
        <v>185</v>
      </c>
      <c r="B190" s="22" t="s">
        <v>96</v>
      </c>
      <c r="C190" s="22" t="s">
        <v>518</v>
      </c>
      <c r="D190" s="23">
        <v>718266.52879999997</v>
      </c>
      <c r="E190" s="23">
        <v>3294308.0843000002</v>
      </c>
      <c r="F190" s="23">
        <v>1545952.0493999999</v>
      </c>
      <c r="G190" s="24">
        <f t="shared" si="2"/>
        <v>5558526.6624999996</v>
      </c>
      <c r="H190" s="25"/>
      <c r="I190" s="25"/>
      <c r="J190" s="26"/>
      <c r="K190" s="26"/>
      <c r="L190" s="26"/>
      <c r="M190" s="26"/>
      <c r="N190" s="25"/>
      <c r="O190" s="25"/>
      <c r="P190" s="26"/>
      <c r="Q190" s="26"/>
      <c r="R190" s="26"/>
    </row>
    <row r="191" spans="1:18" ht="36">
      <c r="A191" s="21">
        <v>186</v>
      </c>
      <c r="B191" s="22" t="s">
        <v>96</v>
      </c>
      <c r="C191" s="22" t="s">
        <v>520</v>
      </c>
      <c r="D191" s="23">
        <v>792096.09169999999</v>
      </c>
      <c r="E191" s="23">
        <v>3632925.1801999998</v>
      </c>
      <c r="F191" s="23">
        <v>1704858.193</v>
      </c>
      <c r="G191" s="24">
        <f t="shared" si="2"/>
        <v>6129879.4649</v>
      </c>
      <c r="H191" s="25"/>
      <c r="I191" s="25"/>
      <c r="J191" s="26"/>
      <c r="K191" s="26"/>
      <c r="L191" s="26"/>
      <c r="M191" s="26"/>
      <c r="N191" s="25"/>
      <c r="O191" s="25"/>
      <c r="P191" s="26"/>
      <c r="Q191" s="26"/>
      <c r="R191" s="26"/>
    </row>
    <row r="192" spans="1:18" ht="18">
      <c r="A192" s="21">
        <v>187</v>
      </c>
      <c r="B192" s="22" t="s">
        <v>97</v>
      </c>
      <c r="C192" s="22" t="s">
        <v>525</v>
      </c>
      <c r="D192" s="23">
        <v>554674.14919999999</v>
      </c>
      <c r="E192" s="23">
        <v>2543996.4978999998</v>
      </c>
      <c r="F192" s="23">
        <v>1193846.0214</v>
      </c>
      <c r="G192" s="24">
        <f t="shared" si="2"/>
        <v>4292516.6684999997</v>
      </c>
      <c r="H192" s="25"/>
      <c r="I192" s="25"/>
      <c r="J192" s="26"/>
      <c r="K192" s="26"/>
      <c r="L192" s="26"/>
      <c r="M192" s="26"/>
      <c r="N192" s="25"/>
      <c r="O192" s="25"/>
      <c r="P192" s="26"/>
      <c r="Q192" s="26"/>
      <c r="R192" s="26"/>
    </row>
    <row r="193" spans="1:18" ht="18">
      <c r="A193" s="21">
        <v>188</v>
      </c>
      <c r="B193" s="22" t="s">
        <v>97</v>
      </c>
      <c r="C193" s="22" t="s">
        <v>527</v>
      </c>
      <c r="D193" s="23">
        <v>604572.81469999999</v>
      </c>
      <c r="E193" s="23">
        <v>2772855.2442999999</v>
      </c>
      <c r="F193" s="23">
        <v>1301244.7949999999</v>
      </c>
      <c r="G193" s="24">
        <f t="shared" si="2"/>
        <v>4678672.8540000003</v>
      </c>
      <c r="H193" s="25"/>
      <c r="I193" s="25"/>
      <c r="J193" s="26"/>
      <c r="K193" s="26"/>
      <c r="L193" s="26"/>
      <c r="M193" s="26"/>
      <c r="N193" s="25"/>
      <c r="O193" s="25"/>
      <c r="P193" s="26"/>
      <c r="Q193" s="26"/>
      <c r="R193" s="26"/>
    </row>
    <row r="194" spans="1:18" ht="18">
      <c r="A194" s="21">
        <v>189</v>
      </c>
      <c r="B194" s="22" t="s">
        <v>97</v>
      </c>
      <c r="C194" s="22" t="s">
        <v>529</v>
      </c>
      <c r="D194" s="23">
        <v>516810.12790000002</v>
      </c>
      <c r="E194" s="23">
        <v>2370334.2897999999</v>
      </c>
      <c r="F194" s="23">
        <v>1112349.8651000001</v>
      </c>
      <c r="G194" s="24">
        <f t="shared" si="2"/>
        <v>3999494.2828000002</v>
      </c>
      <c r="H194" s="25"/>
      <c r="I194" s="25"/>
      <c r="J194" s="26"/>
      <c r="K194" s="26"/>
      <c r="L194" s="26"/>
      <c r="M194" s="26"/>
      <c r="N194" s="25"/>
      <c r="O194" s="25"/>
      <c r="P194" s="26"/>
      <c r="Q194" s="26"/>
      <c r="R194" s="26"/>
    </row>
    <row r="195" spans="1:18" ht="18">
      <c r="A195" s="21">
        <v>190</v>
      </c>
      <c r="B195" s="22" t="s">
        <v>97</v>
      </c>
      <c r="C195" s="22" t="s">
        <v>531</v>
      </c>
      <c r="D195" s="23">
        <v>742749.60320000001</v>
      </c>
      <c r="E195" s="23">
        <v>3406598.9772999999</v>
      </c>
      <c r="F195" s="23">
        <v>1598647.8907999999</v>
      </c>
      <c r="G195" s="24">
        <f t="shared" si="2"/>
        <v>5747996.4713000003</v>
      </c>
      <c r="H195" s="25"/>
      <c r="I195" s="25"/>
      <c r="J195" s="26"/>
      <c r="K195" s="26"/>
      <c r="L195" s="26"/>
      <c r="M195" s="26"/>
      <c r="N195" s="25"/>
      <c r="O195" s="25"/>
      <c r="P195" s="26"/>
      <c r="Q195" s="26"/>
      <c r="R195" s="26"/>
    </row>
    <row r="196" spans="1:18" ht="18">
      <c r="A196" s="21">
        <v>191</v>
      </c>
      <c r="B196" s="22" t="s">
        <v>97</v>
      </c>
      <c r="C196" s="22" t="s">
        <v>533</v>
      </c>
      <c r="D196" s="23">
        <v>675786.7243</v>
      </c>
      <c r="E196" s="23">
        <v>3099475.7234999998</v>
      </c>
      <c r="F196" s="23">
        <v>1454521.1694</v>
      </c>
      <c r="G196" s="24">
        <f t="shared" si="2"/>
        <v>5229783.6172000002</v>
      </c>
      <c r="H196" s="25"/>
      <c r="I196" s="25"/>
      <c r="J196" s="26"/>
      <c r="K196" s="26"/>
      <c r="L196" s="26"/>
      <c r="M196" s="26"/>
      <c r="N196" s="25"/>
      <c r="O196" s="25"/>
      <c r="P196" s="26"/>
      <c r="Q196" s="26"/>
      <c r="R196" s="26"/>
    </row>
    <row r="197" spans="1:18" ht="18">
      <c r="A197" s="21">
        <v>192</v>
      </c>
      <c r="B197" s="22" t="s">
        <v>97</v>
      </c>
      <c r="C197" s="22" t="s">
        <v>535</v>
      </c>
      <c r="D197" s="23">
        <v>692235.86369999999</v>
      </c>
      <c r="E197" s="23">
        <v>3174919.2127999999</v>
      </c>
      <c r="F197" s="23">
        <v>1489925.2705999999</v>
      </c>
      <c r="G197" s="24">
        <f t="shared" si="2"/>
        <v>5357080.3470999999</v>
      </c>
      <c r="H197" s="25"/>
      <c r="I197" s="25"/>
      <c r="J197" s="26"/>
      <c r="K197" s="26"/>
      <c r="L197" s="26"/>
      <c r="M197" s="26"/>
      <c r="N197" s="25"/>
      <c r="O197" s="25"/>
      <c r="P197" s="26"/>
      <c r="Q197" s="26"/>
      <c r="R197" s="26"/>
    </row>
    <row r="198" spans="1:18" ht="18">
      <c r="A198" s="21">
        <v>193</v>
      </c>
      <c r="B198" s="22" t="s">
        <v>97</v>
      </c>
      <c r="C198" s="22" t="s">
        <v>537</v>
      </c>
      <c r="D198" s="23">
        <v>733897.74939999997</v>
      </c>
      <c r="E198" s="23">
        <v>3366000.213</v>
      </c>
      <c r="F198" s="23">
        <v>1579595.7131000001</v>
      </c>
      <c r="G198" s="24">
        <f t="shared" si="2"/>
        <v>5679493.6754999999</v>
      </c>
      <c r="H198" s="25"/>
      <c r="I198" s="25"/>
      <c r="J198" s="26"/>
      <c r="K198" s="26"/>
      <c r="L198" s="26"/>
      <c r="M198" s="26"/>
      <c r="N198" s="25"/>
      <c r="O198" s="25"/>
      <c r="P198" s="26"/>
      <c r="Q198" s="26"/>
      <c r="R198" s="26"/>
    </row>
    <row r="199" spans="1:18" ht="18">
      <c r="A199" s="21">
        <v>194</v>
      </c>
      <c r="B199" s="22" t="s">
        <v>97</v>
      </c>
      <c r="C199" s="22" t="s">
        <v>539</v>
      </c>
      <c r="D199" s="23">
        <v>690241.57010000001</v>
      </c>
      <c r="E199" s="23">
        <v>3165772.4441999998</v>
      </c>
      <c r="F199" s="23">
        <v>1485632.8774000001</v>
      </c>
      <c r="G199" s="24">
        <f t="shared" ref="G199:G262" si="3">D199+E199+F199</f>
        <v>5341646.8916999996</v>
      </c>
      <c r="H199" s="25"/>
      <c r="I199" s="25"/>
      <c r="J199" s="26"/>
      <c r="K199" s="26"/>
      <c r="L199" s="26"/>
      <c r="M199" s="26"/>
      <c r="N199" s="25"/>
      <c r="O199" s="25"/>
      <c r="P199" s="26"/>
      <c r="Q199" s="26"/>
      <c r="R199" s="26"/>
    </row>
    <row r="200" spans="1:18" ht="18">
      <c r="A200" s="21">
        <v>195</v>
      </c>
      <c r="B200" s="22" t="s">
        <v>97</v>
      </c>
      <c r="C200" s="22" t="s">
        <v>541</v>
      </c>
      <c r="D200" s="23">
        <v>649466.451</v>
      </c>
      <c r="E200" s="23">
        <v>2978758.5726999999</v>
      </c>
      <c r="F200" s="23">
        <v>1397871.0559</v>
      </c>
      <c r="G200" s="24">
        <f t="shared" si="3"/>
        <v>5026096.0795999998</v>
      </c>
      <c r="H200" s="25"/>
      <c r="I200" s="25"/>
      <c r="J200" s="26"/>
      <c r="K200" s="26"/>
      <c r="L200" s="26"/>
      <c r="M200" s="26"/>
      <c r="N200" s="25"/>
      <c r="O200" s="25"/>
      <c r="P200" s="26"/>
      <c r="Q200" s="26"/>
      <c r="R200" s="26"/>
    </row>
    <row r="201" spans="1:18" ht="18">
      <c r="A201" s="21">
        <v>196</v>
      </c>
      <c r="B201" s="22" t="s">
        <v>97</v>
      </c>
      <c r="C201" s="22" t="s">
        <v>543</v>
      </c>
      <c r="D201" s="23">
        <v>726248.45030000003</v>
      </c>
      <c r="E201" s="23">
        <v>3330916.93</v>
      </c>
      <c r="F201" s="23">
        <v>1563131.8391</v>
      </c>
      <c r="G201" s="24">
        <f t="shared" si="3"/>
        <v>5620297.2193999998</v>
      </c>
      <c r="H201" s="25"/>
      <c r="I201" s="25"/>
      <c r="J201" s="26"/>
      <c r="K201" s="26"/>
      <c r="L201" s="26"/>
      <c r="M201" s="26"/>
      <c r="N201" s="25"/>
      <c r="O201" s="25"/>
      <c r="P201" s="26"/>
      <c r="Q201" s="26"/>
      <c r="R201" s="26"/>
    </row>
    <row r="202" spans="1:18" ht="18">
      <c r="A202" s="21">
        <v>197</v>
      </c>
      <c r="B202" s="22" t="s">
        <v>97</v>
      </c>
      <c r="C202" s="22" t="s">
        <v>545</v>
      </c>
      <c r="D202" s="23">
        <v>610272.53599999996</v>
      </c>
      <c r="E202" s="23">
        <v>2798996.8465</v>
      </c>
      <c r="F202" s="23">
        <v>1313512.5193</v>
      </c>
      <c r="G202" s="24">
        <f t="shared" si="3"/>
        <v>4722781.9018000001</v>
      </c>
      <c r="H202" s="25"/>
      <c r="I202" s="25"/>
      <c r="J202" s="26"/>
      <c r="K202" s="26"/>
      <c r="L202" s="26"/>
      <c r="M202" s="26"/>
      <c r="N202" s="25"/>
      <c r="O202" s="25"/>
      <c r="P202" s="26"/>
      <c r="Q202" s="26"/>
      <c r="R202" s="26"/>
    </row>
    <row r="203" spans="1:18" ht="18">
      <c r="A203" s="21">
        <v>198</v>
      </c>
      <c r="B203" s="22" t="s">
        <v>97</v>
      </c>
      <c r="C203" s="22" t="s">
        <v>547</v>
      </c>
      <c r="D203" s="23">
        <v>629403.82620000001</v>
      </c>
      <c r="E203" s="23">
        <v>2886741.9402000001</v>
      </c>
      <c r="F203" s="23">
        <v>1354689.5142999999</v>
      </c>
      <c r="G203" s="24">
        <f t="shared" si="3"/>
        <v>4870835.2807</v>
      </c>
      <c r="H203" s="25"/>
      <c r="I203" s="25"/>
      <c r="J203" s="26"/>
      <c r="K203" s="26"/>
      <c r="L203" s="26"/>
      <c r="M203" s="26"/>
      <c r="N203" s="25"/>
      <c r="O203" s="25"/>
      <c r="P203" s="26"/>
      <c r="Q203" s="26"/>
      <c r="R203" s="26"/>
    </row>
    <row r="204" spans="1:18" ht="18">
      <c r="A204" s="21">
        <v>199</v>
      </c>
      <c r="B204" s="22" t="s">
        <v>97</v>
      </c>
      <c r="C204" s="22" t="s">
        <v>549</v>
      </c>
      <c r="D204" s="23">
        <v>576520.32160000002</v>
      </c>
      <c r="E204" s="23">
        <v>2644193.3185000001</v>
      </c>
      <c r="F204" s="23">
        <v>1240866.3596000001</v>
      </c>
      <c r="G204" s="24">
        <f t="shared" si="3"/>
        <v>4461579.9996999996</v>
      </c>
      <c r="H204" s="25"/>
      <c r="I204" s="25"/>
      <c r="J204" s="26"/>
      <c r="K204" s="26"/>
      <c r="L204" s="26"/>
      <c r="M204" s="26"/>
      <c r="N204" s="25"/>
      <c r="O204" s="25"/>
      <c r="P204" s="26"/>
      <c r="Q204" s="26"/>
      <c r="R204" s="26"/>
    </row>
    <row r="205" spans="1:18" ht="18">
      <c r="A205" s="21">
        <v>200</v>
      </c>
      <c r="B205" s="22" t="s">
        <v>97</v>
      </c>
      <c r="C205" s="22" t="s">
        <v>551</v>
      </c>
      <c r="D205" s="23">
        <v>564623.85369999998</v>
      </c>
      <c r="E205" s="23">
        <v>2589630.5218000002</v>
      </c>
      <c r="F205" s="23">
        <v>1215261.1444000001</v>
      </c>
      <c r="G205" s="24">
        <f t="shared" si="3"/>
        <v>4369515.5198999997</v>
      </c>
      <c r="H205" s="25"/>
      <c r="I205" s="25"/>
      <c r="J205" s="26"/>
      <c r="K205" s="26"/>
      <c r="L205" s="26"/>
      <c r="M205" s="26"/>
      <c r="N205" s="25"/>
      <c r="O205" s="25"/>
      <c r="P205" s="26"/>
      <c r="Q205" s="26"/>
      <c r="R205" s="26"/>
    </row>
    <row r="206" spans="1:18" ht="18">
      <c r="A206" s="21">
        <v>201</v>
      </c>
      <c r="B206" s="22" t="s">
        <v>97</v>
      </c>
      <c r="C206" s="22" t="s">
        <v>553</v>
      </c>
      <c r="D206" s="23">
        <v>612682.00549999997</v>
      </c>
      <c r="E206" s="23">
        <v>2810047.8067000001</v>
      </c>
      <c r="F206" s="23">
        <v>1318698.5111</v>
      </c>
      <c r="G206" s="24">
        <f t="shared" si="3"/>
        <v>4741428.3233000003</v>
      </c>
      <c r="H206" s="25"/>
      <c r="I206" s="25"/>
      <c r="J206" s="26"/>
      <c r="K206" s="26"/>
      <c r="L206" s="26"/>
      <c r="M206" s="26"/>
      <c r="N206" s="25"/>
      <c r="O206" s="25"/>
      <c r="P206" s="26"/>
      <c r="Q206" s="26"/>
      <c r="R206" s="26"/>
    </row>
    <row r="207" spans="1:18" ht="18">
      <c r="A207" s="21">
        <v>202</v>
      </c>
      <c r="B207" s="22" t="s">
        <v>97</v>
      </c>
      <c r="C207" s="22" t="s">
        <v>555</v>
      </c>
      <c r="D207" s="23">
        <v>505978.8958</v>
      </c>
      <c r="E207" s="23">
        <v>2320657.1655000001</v>
      </c>
      <c r="F207" s="23">
        <v>1089037.3970000001</v>
      </c>
      <c r="G207" s="24">
        <f t="shared" si="3"/>
        <v>3915673.4583000001</v>
      </c>
      <c r="H207" s="25"/>
      <c r="I207" s="25"/>
      <c r="J207" s="26"/>
      <c r="K207" s="26"/>
      <c r="L207" s="26"/>
      <c r="M207" s="26"/>
      <c r="N207" s="25"/>
      <c r="O207" s="25"/>
      <c r="P207" s="26"/>
      <c r="Q207" s="26"/>
      <c r="R207" s="26"/>
    </row>
    <row r="208" spans="1:18" ht="18">
      <c r="A208" s="21">
        <v>203</v>
      </c>
      <c r="B208" s="22" t="s">
        <v>97</v>
      </c>
      <c r="C208" s="22" t="s">
        <v>557</v>
      </c>
      <c r="D208" s="23">
        <v>637319.53529999999</v>
      </c>
      <c r="E208" s="23">
        <v>2923047.1047</v>
      </c>
      <c r="F208" s="23">
        <v>1371726.7925</v>
      </c>
      <c r="G208" s="24">
        <f t="shared" si="3"/>
        <v>4932093.4325000001</v>
      </c>
      <c r="H208" s="25"/>
      <c r="I208" s="25"/>
      <c r="J208" s="26"/>
      <c r="K208" s="26"/>
      <c r="L208" s="26"/>
      <c r="M208" s="26"/>
      <c r="N208" s="25"/>
      <c r="O208" s="25"/>
      <c r="P208" s="26"/>
      <c r="Q208" s="26"/>
      <c r="R208" s="26"/>
    </row>
    <row r="209" spans="1:18" ht="18">
      <c r="A209" s="21">
        <v>204</v>
      </c>
      <c r="B209" s="22" t="s">
        <v>97</v>
      </c>
      <c r="C209" s="22" t="s">
        <v>559</v>
      </c>
      <c r="D209" s="23">
        <v>670075.48659999995</v>
      </c>
      <c r="E209" s="23">
        <v>3073281.3018</v>
      </c>
      <c r="F209" s="23">
        <v>1442228.6579</v>
      </c>
      <c r="G209" s="24">
        <f t="shared" si="3"/>
        <v>5185585.4463</v>
      </c>
      <c r="H209" s="25"/>
      <c r="I209" s="25"/>
      <c r="J209" s="26"/>
      <c r="K209" s="26"/>
      <c r="L209" s="26"/>
      <c r="M209" s="26"/>
      <c r="N209" s="25"/>
      <c r="O209" s="25"/>
      <c r="P209" s="26"/>
      <c r="Q209" s="26"/>
      <c r="R209" s="26"/>
    </row>
    <row r="210" spans="1:18" ht="18">
      <c r="A210" s="21">
        <v>205</v>
      </c>
      <c r="B210" s="22" t="s">
        <v>97</v>
      </c>
      <c r="C210" s="22" t="s">
        <v>561</v>
      </c>
      <c r="D210" s="23">
        <v>875099.08200000005</v>
      </c>
      <c r="E210" s="23">
        <v>4013615.9279999998</v>
      </c>
      <c r="F210" s="23">
        <v>1883508.6491</v>
      </c>
      <c r="G210" s="24">
        <f t="shared" si="3"/>
        <v>6772223.6590999998</v>
      </c>
      <c r="H210" s="25"/>
      <c r="I210" s="25"/>
      <c r="J210" s="26"/>
      <c r="K210" s="26"/>
      <c r="L210" s="26"/>
      <c r="M210" s="26"/>
      <c r="N210" s="25"/>
      <c r="O210" s="25"/>
      <c r="P210" s="26"/>
      <c r="Q210" s="26"/>
      <c r="R210" s="26"/>
    </row>
    <row r="211" spans="1:18" ht="18">
      <c r="A211" s="21">
        <v>206</v>
      </c>
      <c r="B211" s="22" t="s">
        <v>97</v>
      </c>
      <c r="C211" s="22" t="s">
        <v>563</v>
      </c>
      <c r="D211" s="23">
        <v>693704.56469999999</v>
      </c>
      <c r="E211" s="23">
        <v>3181655.3659999999</v>
      </c>
      <c r="F211" s="23">
        <v>1493086.4108</v>
      </c>
      <c r="G211" s="24">
        <f t="shared" si="3"/>
        <v>5368446.3415000001</v>
      </c>
      <c r="H211" s="25"/>
      <c r="I211" s="25"/>
      <c r="J211" s="26"/>
      <c r="K211" s="26"/>
      <c r="L211" s="26"/>
      <c r="M211" s="26"/>
      <c r="N211" s="25"/>
      <c r="O211" s="25"/>
      <c r="P211" s="26"/>
      <c r="Q211" s="26"/>
      <c r="R211" s="26"/>
    </row>
    <row r="212" spans="1:18" ht="18">
      <c r="A212" s="21">
        <v>207</v>
      </c>
      <c r="B212" s="22" t="s">
        <v>97</v>
      </c>
      <c r="C212" s="22" t="s">
        <v>565</v>
      </c>
      <c r="D212" s="23">
        <v>550169.32369999995</v>
      </c>
      <c r="E212" s="23">
        <v>2523335.2499000002</v>
      </c>
      <c r="F212" s="23">
        <v>1184150.1162</v>
      </c>
      <c r="G212" s="24">
        <f t="shared" si="3"/>
        <v>4257654.6897999998</v>
      </c>
      <c r="H212" s="25"/>
      <c r="I212" s="25"/>
      <c r="J212" s="26"/>
      <c r="K212" s="26"/>
      <c r="L212" s="26"/>
      <c r="M212" s="26"/>
      <c r="N212" s="25"/>
      <c r="O212" s="25"/>
      <c r="P212" s="26"/>
      <c r="Q212" s="26"/>
      <c r="R212" s="26"/>
    </row>
    <row r="213" spans="1:18" ht="18">
      <c r="A213" s="21">
        <v>208</v>
      </c>
      <c r="B213" s="22" t="s">
        <v>97</v>
      </c>
      <c r="C213" s="22" t="s">
        <v>567</v>
      </c>
      <c r="D213" s="23">
        <v>646441.62970000005</v>
      </c>
      <c r="E213" s="23">
        <v>2964885.3196999999</v>
      </c>
      <c r="F213" s="23">
        <v>1391360.6192999999</v>
      </c>
      <c r="G213" s="24">
        <f t="shared" si="3"/>
        <v>5002687.5686999997</v>
      </c>
      <c r="H213" s="25"/>
      <c r="I213" s="25"/>
      <c r="J213" s="26"/>
      <c r="K213" s="26"/>
      <c r="L213" s="26"/>
      <c r="M213" s="26"/>
      <c r="N213" s="25"/>
      <c r="O213" s="25"/>
      <c r="P213" s="26"/>
      <c r="Q213" s="26"/>
      <c r="R213" s="26"/>
    </row>
    <row r="214" spans="1:18" ht="18">
      <c r="A214" s="21">
        <v>209</v>
      </c>
      <c r="B214" s="22" t="s">
        <v>97</v>
      </c>
      <c r="C214" s="22" t="s">
        <v>569</v>
      </c>
      <c r="D214" s="23">
        <v>803341.06900000002</v>
      </c>
      <c r="E214" s="23">
        <v>3684499.9344000001</v>
      </c>
      <c r="F214" s="23">
        <v>1729061.1804</v>
      </c>
      <c r="G214" s="24">
        <f t="shared" si="3"/>
        <v>6216902.1837999998</v>
      </c>
      <c r="H214" s="25"/>
      <c r="I214" s="25"/>
      <c r="J214" s="26"/>
      <c r="K214" s="26"/>
      <c r="L214" s="26"/>
      <c r="M214" s="26"/>
      <c r="N214" s="25"/>
      <c r="O214" s="25"/>
      <c r="P214" s="26"/>
      <c r="Q214" s="26"/>
      <c r="R214" s="26"/>
    </row>
    <row r="215" spans="1:18" ht="18">
      <c r="A215" s="21">
        <v>210</v>
      </c>
      <c r="B215" s="22" t="s">
        <v>97</v>
      </c>
      <c r="C215" s="22" t="s">
        <v>571</v>
      </c>
      <c r="D215" s="23">
        <v>661102.62360000005</v>
      </c>
      <c r="E215" s="23">
        <v>3032127.5323000001</v>
      </c>
      <c r="F215" s="23">
        <v>1422916.0275000001</v>
      </c>
      <c r="G215" s="24">
        <f t="shared" si="3"/>
        <v>5116146.1834000004</v>
      </c>
      <c r="H215" s="25"/>
      <c r="I215" s="25"/>
      <c r="J215" s="26"/>
      <c r="K215" s="26"/>
      <c r="L215" s="26"/>
      <c r="M215" s="26"/>
      <c r="N215" s="25"/>
      <c r="O215" s="25"/>
      <c r="P215" s="26"/>
      <c r="Q215" s="26"/>
      <c r="R215" s="26"/>
    </row>
    <row r="216" spans="1:18" ht="36">
      <c r="A216" s="21">
        <v>211</v>
      </c>
      <c r="B216" s="22" t="s">
        <v>97</v>
      </c>
      <c r="C216" s="22" t="s">
        <v>573</v>
      </c>
      <c r="D216" s="23">
        <v>634884.96840000001</v>
      </c>
      <c r="E216" s="23">
        <v>2911881.0359</v>
      </c>
      <c r="F216" s="23">
        <v>1366486.7826</v>
      </c>
      <c r="G216" s="24">
        <f t="shared" si="3"/>
        <v>4913252.7868999997</v>
      </c>
      <c r="H216" s="25"/>
      <c r="I216" s="25"/>
      <c r="J216" s="26"/>
      <c r="K216" s="26"/>
      <c r="L216" s="26"/>
      <c r="M216" s="26"/>
      <c r="N216" s="25"/>
      <c r="O216" s="25"/>
      <c r="P216" s="26"/>
      <c r="Q216" s="26"/>
      <c r="R216" s="26"/>
    </row>
    <row r="217" spans="1:18" ht="18">
      <c r="A217" s="21">
        <v>212</v>
      </c>
      <c r="B217" s="22" t="s">
        <v>98</v>
      </c>
      <c r="C217" s="22" t="s">
        <v>578</v>
      </c>
      <c r="D217" s="23">
        <v>720954.40099999995</v>
      </c>
      <c r="E217" s="23">
        <v>3306635.9303000001</v>
      </c>
      <c r="F217" s="23">
        <v>1551737.2578</v>
      </c>
      <c r="G217" s="24">
        <f t="shared" si="3"/>
        <v>5579327.5891000004</v>
      </c>
      <c r="H217" s="25"/>
      <c r="I217" s="25"/>
      <c r="J217" s="26"/>
      <c r="K217" s="26"/>
      <c r="L217" s="26"/>
      <c r="M217" s="26"/>
      <c r="N217" s="25"/>
      <c r="O217" s="25"/>
      <c r="P217" s="26"/>
      <c r="Q217" s="26"/>
      <c r="R217" s="26"/>
    </row>
    <row r="218" spans="1:18" ht="18">
      <c r="A218" s="21">
        <v>213</v>
      </c>
      <c r="B218" s="22" t="s">
        <v>98</v>
      </c>
      <c r="C218" s="22" t="s">
        <v>580</v>
      </c>
      <c r="D218" s="23">
        <v>676975.04969999997</v>
      </c>
      <c r="E218" s="23">
        <v>3104925.9427999998</v>
      </c>
      <c r="F218" s="23">
        <v>1457078.8469</v>
      </c>
      <c r="G218" s="24">
        <f t="shared" si="3"/>
        <v>5238979.8393999999</v>
      </c>
      <c r="H218" s="25"/>
      <c r="I218" s="25"/>
      <c r="J218" s="26"/>
      <c r="K218" s="26"/>
      <c r="L218" s="26"/>
      <c r="M218" s="26"/>
      <c r="N218" s="25"/>
      <c r="O218" s="25"/>
      <c r="P218" s="26"/>
      <c r="Q218" s="26"/>
      <c r="R218" s="26"/>
    </row>
    <row r="219" spans="1:18" ht="18">
      <c r="A219" s="21">
        <v>214</v>
      </c>
      <c r="B219" s="22" t="s">
        <v>98</v>
      </c>
      <c r="C219" s="22" t="s">
        <v>582</v>
      </c>
      <c r="D219" s="23">
        <v>682802.86609999998</v>
      </c>
      <c r="E219" s="23">
        <v>3131655.0498000002</v>
      </c>
      <c r="F219" s="23">
        <v>1469622.2753000001</v>
      </c>
      <c r="G219" s="24">
        <f t="shared" si="3"/>
        <v>5284080.1912000002</v>
      </c>
      <c r="H219" s="25"/>
      <c r="I219" s="25"/>
      <c r="J219" s="26"/>
      <c r="K219" s="26"/>
      <c r="L219" s="26"/>
      <c r="M219" s="26"/>
      <c r="N219" s="25"/>
      <c r="O219" s="25"/>
      <c r="P219" s="26"/>
      <c r="Q219" s="26"/>
      <c r="R219" s="26"/>
    </row>
    <row r="220" spans="1:18" ht="18">
      <c r="A220" s="21">
        <v>215</v>
      </c>
      <c r="B220" s="22" t="s">
        <v>98</v>
      </c>
      <c r="C220" s="22" t="s">
        <v>98</v>
      </c>
      <c r="D220" s="23">
        <v>658412.75659999996</v>
      </c>
      <c r="E220" s="23">
        <v>3019790.5372000001</v>
      </c>
      <c r="F220" s="23">
        <v>1417126.5256000001</v>
      </c>
      <c r="G220" s="24">
        <f t="shared" si="3"/>
        <v>5095329.8194000004</v>
      </c>
      <c r="H220" s="25"/>
      <c r="I220" s="25"/>
      <c r="J220" s="26"/>
      <c r="K220" s="26"/>
      <c r="L220" s="26"/>
      <c r="M220" s="26"/>
      <c r="N220" s="25"/>
      <c r="O220" s="25"/>
      <c r="P220" s="26"/>
      <c r="Q220" s="26"/>
      <c r="R220" s="26"/>
    </row>
    <row r="221" spans="1:18" ht="18">
      <c r="A221" s="21">
        <v>216</v>
      </c>
      <c r="B221" s="22" t="s">
        <v>98</v>
      </c>
      <c r="C221" s="22" t="s">
        <v>585</v>
      </c>
      <c r="D221" s="23">
        <v>656276.17090000003</v>
      </c>
      <c r="E221" s="23">
        <v>3009991.1507000001</v>
      </c>
      <c r="F221" s="23">
        <v>1412527.8721</v>
      </c>
      <c r="G221" s="24">
        <f t="shared" si="3"/>
        <v>5078795.1936999997</v>
      </c>
      <c r="H221" s="25"/>
      <c r="I221" s="25"/>
      <c r="J221" s="26"/>
      <c r="K221" s="26"/>
      <c r="L221" s="26"/>
      <c r="M221" s="26"/>
      <c r="N221" s="25"/>
      <c r="O221" s="25"/>
      <c r="P221" s="26"/>
      <c r="Q221" s="26"/>
      <c r="R221" s="26"/>
    </row>
    <row r="222" spans="1:18" ht="18">
      <c r="A222" s="21">
        <v>217</v>
      </c>
      <c r="B222" s="22" t="s">
        <v>98</v>
      </c>
      <c r="C222" s="22" t="s">
        <v>587</v>
      </c>
      <c r="D222" s="23">
        <v>682128.18599999999</v>
      </c>
      <c r="E222" s="23">
        <v>3128560.6493000002</v>
      </c>
      <c r="F222" s="23">
        <v>1468170.1358</v>
      </c>
      <c r="G222" s="24">
        <f t="shared" si="3"/>
        <v>5278858.9710999997</v>
      </c>
      <c r="H222" s="25"/>
      <c r="I222" s="25"/>
      <c r="J222" s="26"/>
      <c r="K222" s="26"/>
      <c r="L222" s="26"/>
      <c r="M222" s="26"/>
      <c r="N222" s="25"/>
      <c r="O222" s="25"/>
      <c r="P222" s="26"/>
      <c r="Q222" s="26"/>
      <c r="R222" s="26"/>
    </row>
    <row r="223" spans="1:18" ht="18">
      <c r="A223" s="21">
        <v>218</v>
      </c>
      <c r="B223" s="22" t="s">
        <v>98</v>
      </c>
      <c r="C223" s="22" t="s">
        <v>589</v>
      </c>
      <c r="D223" s="23">
        <v>797014.821</v>
      </c>
      <c r="E223" s="23">
        <v>3655484.7856000001</v>
      </c>
      <c r="F223" s="23">
        <v>1715444.9587999999</v>
      </c>
      <c r="G223" s="24">
        <f t="shared" si="3"/>
        <v>6167944.5653999997</v>
      </c>
      <c r="H223" s="25"/>
      <c r="I223" s="25"/>
      <c r="J223" s="26"/>
      <c r="K223" s="26"/>
      <c r="L223" s="26"/>
      <c r="M223" s="26"/>
      <c r="N223" s="25"/>
      <c r="O223" s="25"/>
      <c r="P223" s="26"/>
      <c r="Q223" s="26"/>
      <c r="R223" s="26"/>
    </row>
    <row r="224" spans="1:18" ht="18">
      <c r="A224" s="21">
        <v>219</v>
      </c>
      <c r="B224" s="22" t="s">
        <v>98</v>
      </c>
      <c r="C224" s="22" t="s">
        <v>591</v>
      </c>
      <c r="D224" s="23">
        <v>705974.49380000005</v>
      </c>
      <c r="E224" s="23">
        <v>3237931.0312999999</v>
      </c>
      <c r="F224" s="23">
        <v>1519495.4405</v>
      </c>
      <c r="G224" s="24">
        <f t="shared" si="3"/>
        <v>5463400.9655999998</v>
      </c>
      <c r="H224" s="25"/>
      <c r="I224" s="25"/>
      <c r="J224" s="26"/>
      <c r="K224" s="26"/>
      <c r="L224" s="26"/>
      <c r="M224" s="26"/>
      <c r="N224" s="25"/>
      <c r="O224" s="25"/>
      <c r="P224" s="26"/>
      <c r="Q224" s="26"/>
      <c r="R224" s="26"/>
    </row>
    <row r="225" spans="1:18" ht="18">
      <c r="A225" s="21">
        <v>220</v>
      </c>
      <c r="B225" s="22" t="s">
        <v>98</v>
      </c>
      <c r="C225" s="22" t="s">
        <v>593</v>
      </c>
      <c r="D225" s="23">
        <v>638737.77780000004</v>
      </c>
      <c r="E225" s="23">
        <v>2929551.8319999999</v>
      </c>
      <c r="F225" s="23">
        <v>1374779.3293000001</v>
      </c>
      <c r="G225" s="24">
        <f t="shared" si="3"/>
        <v>4943068.9391000001</v>
      </c>
      <c r="H225" s="25"/>
      <c r="I225" s="25"/>
      <c r="J225" s="26"/>
      <c r="K225" s="26"/>
      <c r="L225" s="26"/>
      <c r="M225" s="26"/>
      <c r="N225" s="25"/>
      <c r="O225" s="25"/>
      <c r="P225" s="26"/>
      <c r="Q225" s="26"/>
      <c r="R225" s="26"/>
    </row>
    <row r="226" spans="1:18" ht="18">
      <c r="A226" s="21">
        <v>221</v>
      </c>
      <c r="B226" s="22" t="s">
        <v>98</v>
      </c>
      <c r="C226" s="22" t="s">
        <v>595</v>
      </c>
      <c r="D226" s="23">
        <v>887204.01029999997</v>
      </c>
      <c r="E226" s="23">
        <v>4069134.8217000002</v>
      </c>
      <c r="F226" s="23">
        <v>1909562.5412999999</v>
      </c>
      <c r="G226" s="24">
        <f t="shared" si="3"/>
        <v>6865901.3733000001</v>
      </c>
      <c r="H226" s="25"/>
      <c r="I226" s="25"/>
      <c r="J226" s="26"/>
      <c r="K226" s="26"/>
      <c r="L226" s="26"/>
      <c r="M226" s="26"/>
      <c r="N226" s="25"/>
      <c r="O226" s="25"/>
      <c r="P226" s="26"/>
      <c r="Q226" s="26"/>
      <c r="R226" s="26"/>
    </row>
    <row r="227" spans="1:18" ht="18">
      <c r="A227" s="21">
        <v>222</v>
      </c>
      <c r="B227" s="22" t="s">
        <v>98</v>
      </c>
      <c r="C227" s="22" t="s">
        <v>597</v>
      </c>
      <c r="D227" s="23">
        <v>688279.62289999996</v>
      </c>
      <c r="E227" s="23">
        <v>3156774.0320000001</v>
      </c>
      <c r="F227" s="23">
        <v>1481410.1048000001</v>
      </c>
      <c r="G227" s="24">
        <f t="shared" si="3"/>
        <v>5326463.7597000003</v>
      </c>
      <c r="H227" s="25"/>
      <c r="I227" s="25"/>
      <c r="J227" s="26"/>
      <c r="K227" s="26"/>
      <c r="L227" s="26"/>
      <c r="M227" s="26"/>
      <c r="N227" s="25"/>
      <c r="O227" s="25"/>
      <c r="P227" s="26"/>
      <c r="Q227" s="26"/>
      <c r="R227" s="26"/>
    </row>
    <row r="228" spans="1:18" ht="18">
      <c r="A228" s="21">
        <v>223</v>
      </c>
      <c r="B228" s="22" t="s">
        <v>98</v>
      </c>
      <c r="C228" s="22" t="s">
        <v>599</v>
      </c>
      <c r="D228" s="23">
        <v>759463.6936</v>
      </c>
      <c r="E228" s="23">
        <v>3483257.656</v>
      </c>
      <c r="F228" s="23">
        <v>1634622.2557999999</v>
      </c>
      <c r="G228" s="24">
        <f t="shared" si="3"/>
        <v>5877343.6053999998</v>
      </c>
      <c r="H228" s="25"/>
      <c r="I228" s="25"/>
      <c r="J228" s="26"/>
      <c r="K228" s="26"/>
      <c r="L228" s="26"/>
      <c r="M228" s="26"/>
      <c r="N228" s="25"/>
      <c r="O228" s="25"/>
      <c r="P228" s="26"/>
      <c r="Q228" s="26"/>
      <c r="R228" s="26"/>
    </row>
    <row r="229" spans="1:18" ht="18">
      <c r="A229" s="21">
        <v>224</v>
      </c>
      <c r="B229" s="22" t="s">
        <v>98</v>
      </c>
      <c r="C229" s="22" t="s">
        <v>600</v>
      </c>
      <c r="D229" s="23">
        <v>831801.1862</v>
      </c>
      <c r="E229" s="23">
        <v>3815031.4158999999</v>
      </c>
      <c r="F229" s="23">
        <v>1790316.9604</v>
      </c>
      <c r="G229" s="24">
        <f t="shared" si="3"/>
        <v>6437149.5625</v>
      </c>
      <c r="H229" s="25"/>
      <c r="I229" s="25"/>
      <c r="J229" s="26"/>
      <c r="K229" s="26"/>
      <c r="L229" s="26"/>
      <c r="M229" s="26"/>
      <c r="N229" s="25"/>
      <c r="O229" s="25"/>
      <c r="P229" s="26"/>
      <c r="Q229" s="26"/>
      <c r="R229" s="26"/>
    </row>
    <row r="230" spans="1:18" ht="18">
      <c r="A230" s="21">
        <v>225</v>
      </c>
      <c r="B230" s="22" t="s">
        <v>99</v>
      </c>
      <c r="C230" s="22" t="s">
        <v>605</v>
      </c>
      <c r="D230" s="23">
        <v>863586.41070000001</v>
      </c>
      <c r="E230" s="23">
        <v>3960813.4029999999</v>
      </c>
      <c r="F230" s="23">
        <v>1858729.4938000001</v>
      </c>
      <c r="G230" s="24">
        <f t="shared" si="3"/>
        <v>6683129.3075000001</v>
      </c>
      <c r="H230" s="25"/>
      <c r="I230" s="25"/>
      <c r="J230" s="26"/>
      <c r="K230" s="26"/>
      <c r="L230" s="26"/>
      <c r="M230" s="26"/>
      <c r="N230" s="25"/>
      <c r="O230" s="25"/>
      <c r="P230" s="26"/>
      <c r="Q230" s="26"/>
      <c r="R230" s="26"/>
    </row>
    <row r="231" spans="1:18" ht="18">
      <c r="A231" s="21">
        <v>226</v>
      </c>
      <c r="B231" s="22" t="s">
        <v>99</v>
      </c>
      <c r="C231" s="22" t="s">
        <v>607</v>
      </c>
      <c r="D231" s="23">
        <v>820219.17509999999</v>
      </c>
      <c r="E231" s="23">
        <v>3761910.8661000002</v>
      </c>
      <c r="F231" s="23">
        <v>1765388.5625</v>
      </c>
      <c r="G231" s="24">
        <f t="shared" si="3"/>
        <v>6347518.6036999999</v>
      </c>
      <c r="H231" s="25"/>
      <c r="I231" s="25"/>
      <c r="J231" s="26"/>
      <c r="K231" s="26"/>
      <c r="L231" s="26"/>
      <c r="M231" s="26"/>
      <c r="N231" s="25"/>
      <c r="O231" s="25"/>
      <c r="P231" s="26"/>
      <c r="Q231" s="26"/>
      <c r="R231" s="26"/>
    </row>
    <row r="232" spans="1:18" ht="18">
      <c r="A232" s="21">
        <v>227</v>
      </c>
      <c r="B232" s="22" t="s">
        <v>99</v>
      </c>
      <c r="C232" s="22" t="s">
        <v>608</v>
      </c>
      <c r="D232" s="23">
        <v>542754.05119999999</v>
      </c>
      <c r="E232" s="23">
        <v>2489325.3229999999</v>
      </c>
      <c r="F232" s="23">
        <v>1168189.9465000001</v>
      </c>
      <c r="G232" s="24">
        <f t="shared" si="3"/>
        <v>4200269.3207</v>
      </c>
      <c r="H232" s="25"/>
      <c r="I232" s="25"/>
      <c r="J232" s="26"/>
      <c r="K232" s="26"/>
      <c r="L232" s="26"/>
      <c r="M232" s="26"/>
      <c r="N232" s="25"/>
      <c r="O232" s="25"/>
      <c r="P232" s="26"/>
      <c r="Q232" s="26"/>
      <c r="R232" s="26"/>
    </row>
    <row r="233" spans="1:18" ht="36">
      <c r="A233" s="21">
        <v>228</v>
      </c>
      <c r="B233" s="22" t="s">
        <v>99</v>
      </c>
      <c r="C233" s="22" t="s">
        <v>610</v>
      </c>
      <c r="D233" s="23">
        <v>558781.28709999996</v>
      </c>
      <c r="E233" s="23">
        <v>2562833.7640999998</v>
      </c>
      <c r="F233" s="23">
        <v>1202685.9687999999</v>
      </c>
      <c r="G233" s="24">
        <f t="shared" si="3"/>
        <v>4324301.0199999996</v>
      </c>
      <c r="H233" s="25"/>
      <c r="I233" s="25"/>
      <c r="J233" s="26"/>
      <c r="K233" s="26"/>
      <c r="L233" s="26"/>
      <c r="M233" s="26"/>
      <c r="N233" s="25"/>
      <c r="O233" s="25"/>
      <c r="P233" s="26"/>
      <c r="Q233" s="26"/>
      <c r="R233" s="26"/>
    </row>
    <row r="234" spans="1:18" ht="36">
      <c r="A234" s="21">
        <v>229</v>
      </c>
      <c r="B234" s="22" t="s">
        <v>99</v>
      </c>
      <c r="C234" s="22" t="s">
        <v>612</v>
      </c>
      <c r="D234" s="23">
        <v>669053.9264</v>
      </c>
      <c r="E234" s="23">
        <v>3068595.9463</v>
      </c>
      <c r="F234" s="23">
        <v>1440029.9154999999</v>
      </c>
      <c r="G234" s="24">
        <f t="shared" si="3"/>
        <v>5177679.7882000003</v>
      </c>
      <c r="H234" s="25"/>
      <c r="I234" s="25"/>
      <c r="J234" s="26"/>
      <c r="K234" s="26"/>
      <c r="L234" s="26"/>
      <c r="M234" s="26"/>
      <c r="N234" s="25"/>
      <c r="O234" s="25"/>
      <c r="P234" s="26"/>
      <c r="Q234" s="26"/>
      <c r="R234" s="26"/>
    </row>
    <row r="235" spans="1:18" ht="18">
      <c r="A235" s="21">
        <v>230</v>
      </c>
      <c r="B235" s="22" t="s">
        <v>99</v>
      </c>
      <c r="C235" s="22" t="s">
        <v>614</v>
      </c>
      <c r="D235" s="23">
        <v>568671.64969999995</v>
      </c>
      <c r="E235" s="23">
        <v>2608195.6181999999</v>
      </c>
      <c r="F235" s="23">
        <v>1223973.368</v>
      </c>
      <c r="G235" s="24">
        <f t="shared" si="3"/>
        <v>4400840.6359000001</v>
      </c>
      <c r="H235" s="25"/>
      <c r="I235" s="25"/>
      <c r="J235" s="26"/>
      <c r="K235" s="26"/>
      <c r="L235" s="26"/>
      <c r="M235" s="26"/>
      <c r="N235" s="25"/>
      <c r="O235" s="25"/>
      <c r="P235" s="26"/>
      <c r="Q235" s="26"/>
      <c r="R235" s="26"/>
    </row>
    <row r="236" spans="1:18" ht="36">
      <c r="A236" s="21">
        <v>231</v>
      </c>
      <c r="B236" s="22" t="s">
        <v>99</v>
      </c>
      <c r="C236" s="22" t="s">
        <v>616</v>
      </c>
      <c r="D236" s="23">
        <v>569194.70420000004</v>
      </c>
      <c r="E236" s="23">
        <v>2610594.5920000002</v>
      </c>
      <c r="F236" s="23">
        <v>1225099.1577999999</v>
      </c>
      <c r="G236" s="24">
        <f t="shared" si="3"/>
        <v>4404888.4539999999</v>
      </c>
      <c r="H236" s="25"/>
      <c r="I236" s="25"/>
      <c r="J236" s="26"/>
      <c r="K236" s="26"/>
      <c r="L236" s="26"/>
      <c r="M236" s="26"/>
      <c r="N236" s="25"/>
      <c r="O236" s="25"/>
      <c r="P236" s="26"/>
      <c r="Q236" s="26"/>
      <c r="R236" s="26"/>
    </row>
    <row r="237" spans="1:18" ht="18">
      <c r="A237" s="21">
        <v>232</v>
      </c>
      <c r="B237" s="22" t="s">
        <v>99</v>
      </c>
      <c r="C237" s="22" t="s">
        <v>618</v>
      </c>
      <c r="D237" s="23">
        <v>660313.30949999997</v>
      </c>
      <c r="E237" s="23">
        <v>3028507.3665999998</v>
      </c>
      <c r="F237" s="23">
        <v>1421217.1571</v>
      </c>
      <c r="G237" s="24">
        <f t="shared" si="3"/>
        <v>5110037.8332000002</v>
      </c>
      <c r="H237" s="25"/>
      <c r="I237" s="25"/>
      <c r="J237" s="26"/>
      <c r="K237" s="26"/>
      <c r="L237" s="26"/>
      <c r="M237" s="26"/>
      <c r="N237" s="25"/>
      <c r="O237" s="25"/>
      <c r="P237" s="26"/>
      <c r="Q237" s="26"/>
      <c r="R237" s="26"/>
    </row>
    <row r="238" spans="1:18" ht="18">
      <c r="A238" s="21">
        <v>233</v>
      </c>
      <c r="B238" s="22" t="s">
        <v>99</v>
      </c>
      <c r="C238" s="22" t="s">
        <v>620</v>
      </c>
      <c r="D238" s="23">
        <v>726755.84479999996</v>
      </c>
      <c r="E238" s="23">
        <v>3333244.0797999999</v>
      </c>
      <c r="F238" s="23">
        <v>1564223.9234</v>
      </c>
      <c r="G238" s="24">
        <f t="shared" si="3"/>
        <v>5624223.8480000002</v>
      </c>
      <c r="H238" s="25"/>
      <c r="I238" s="25"/>
      <c r="J238" s="26"/>
      <c r="K238" s="26"/>
      <c r="L238" s="26"/>
      <c r="M238" s="26"/>
      <c r="N238" s="25"/>
      <c r="O238" s="25"/>
      <c r="P238" s="26"/>
      <c r="Q238" s="26"/>
      <c r="R238" s="26"/>
    </row>
    <row r="239" spans="1:18" ht="18">
      <c r="A239" s="21">
        <v>234</v>
      </c>
      <c r="B239" s="22" t="s">
        <v>99</v>
      </c>
      <c r="C239" s="22" t="s">
        <v>622</v>
      </c>
      <c r="D239" s="23">
        <v>528821.52439999999</v>
      </c>
      <c r="E239" s="23">
        <v>2425424.2030000002</v>
      </c>
      <c r="F239" s="23">
        <v>1138202.4454000001</v>
      </c>
      <c r="G239" s="24">
        <f t="shared" si="3"/>
        <v>4092448.1727999998</v>
      </c>
      <c r="H239" s="25"/>
      <c r="I239" s="25"/>
      <c r="J239" s="26"/>
      <c r="K239" s="26"/>
      <c r="L239" s="26"/>
      <c r="M239" s="26"/>
      <c r="N239" s="25"/>
      <c r="O239" s="25"/>
      <c r="P239" s="26"/>
      <c r="Q239" s="26"/>
      <c r="R239" s="26"/>
    </row>
    <row r="240" spans="1:18" ht="18">
      <c r="A240" s="21">
        <v>235</v>
      </c>
      <c r="B240" s="22" t="s">
        <v>99</v>
      </c>
      <c r="C240" s="22" t="s">
        <v>624</v>
      </c>
      <c r="D240" s="23">
        <v>907398.76</v>
      </c>
      <c r="E240" s="23">
        <v>4161757.4410999999</v>
      </c>
      <c r="F240" s="23">
        <v>1953028.4602000001</v>
      </c>
      <c r="G240" s="24">
        <f t="shared" si="3"/>
        <v>7022184.6612999998</v>
      </c>
      <c r="H240" s="25"/>
      <c r="I240" s="25"/>
      <c r="J240" s="26"/>
      <c r="K240" s="26"/>
      <c r="L240" s="26"/>
      <c r="M240" s="26"/>
      <c r="N240" s="25"/>
      <c r="O240" s="25"/>
      <c r="P240" s="26"/>
      <c r="Q240" s="26"/>
      <c r="R240" s="26"/>
    </row>
    <row r="241" spans="1:18" ht="18">
      <c r="A241" s="21">
        <v>236</v>
      </c>
      <c r="B241" s="22" t="s">
        <v>99</v>
      </c>
      <c r="C241" s="22" t="s">
        <v>626</v>
      </c>
      <c r="D241" s="23">
        <v>933857.68519999995</v>
      </c>
      <c r="E241" s="23">
        <v>4283110.5148</v>
      </c>
      <c r="F241" s="23">
        <v>2009976.9994000001</v>
      </c>
      <c r="G241" s="24">
        <f t="shared" si="3"/>
        <v>7226945.1994000003</v>
      </c>
      <c r="H241" s="25"/>
      <c r="I241" s="25"/>
      <c r="J241" s="26"/>
      <c r="K241" s="26"/>
      <c r="L241" s="26"/>
      <c r="M241" s="26"/>
      <c r="N241" s="25"/>
      <c r="O241" s="25"/>
      <c r="P241" s="26"/>
      <c r="Q241" s="26"/>
      <c r="R241" s="26"/>
    </row>
    <row r="242" spans="1:18" ht="18">
      <c r="A242" s="21">
        <v>237</v>
      </c>
      <c r="B242" s="22" t="s">
        <v>99</v>
      </c>
      <c r="C242" s="22" t="s">
        <v>628</v>
      </c>
      <c r="D242" s="23">
        <v>731964.4423</v>
      </c>
      <c r="E242" s="23">
        <v>3357133.1576999999</v>
      </c>
      <c r="F242" s="23">
        <v>1575434.5837000001</v>
      </c>
      <c r="G242" s="24">
        <f t="shared" si="3"/>
        <v>5664532.1836999999</v>
      </c>
      <c r="H242" s="25"/>
      <c r="I242" s="25"/>
      <c r="J242" s="26"/>
      <c r="K242" s="26"/>
      <c r="L242" s="26"/>
      <c r="M242" s="26"/>
      <c r="N242" s="25"/>
      <c r="O242" s="25"/>
      <c r="P242" s="26"/>
      <c r="Q242" s="26"/>
      <c r="R242" s="26"/>
    </row>
    <row r="243" spans="1:18" ht="36">
      <c r="A243" s="21">
        <v>238</v>
      </c>
      <c r="B243" s="22" t="s">
        <v>99</v>
      </c>
      <c r="C243" s="22" t="s">
        <v>630</v>
      </c>
      <c r="D243" s="23">
        <v>698056.3443</v>
      </c>
      <c r="E243" s="23">
        <v>3201614.6740999999</v>
      </c>
      <c r="F243" s="23">
        <v>1502452.9098</v>
      </c>
      <c r="G243" s="24">
        <f t="shared" si="3"/>
        <v>5402123.9282</v>
      </c>
      <c r="H243" s="25"/>
      <c r="I243" s="25"/>
      <c r="J243" s="26"/>
      <c r="K243" s="26"/>
      <c r="L243" s="26"/>
      <c r="M243" s="26"/>
      <c r="N243" s="25"/>
      <c r="O243" s="25"/>
      <c r="P243" s="26"/>
      <c r="Q243" s="26"/>
      <c r="R243" s="26"/>
    </row>
    <row r="244" spans="1:18" ht="36">
      <c r="A244" s="21">
        <v>239</v>
      </c>
      <c r="B244" s="22" t="s">
        <v>99</v>
      </c>
      <c r="C244" s="22" t="s">
        <v>632</v>
      </c>
      <c r="D244" s="23">
        <v>761871.06370000006</v>
      </c>
      <c r="E244" s="23">
        <v>3494298.9874</v>
      </c>
      <c r="F244" s="23">
        <v>1639803.7290000001</v>
      </c>
      <c r="G244" s="24">
        <f t="shared" si="3"/>
        <v>5895973.7801000001</v>
      </c>
      <c r="H244" s="25"/>
      <c r="I244" s="25"/>
      <c r="J244" s="26"/>
      <c r="K244" s="26"/>
      <c r="L244" s="26"/>
      <c r="M244" s="26"/>
      <c r="N244" s="25"/>
      <c r="O244" s="25"/>
      <c r="P244" s="26"/>
      <c r="Q244" s="26"/>
      <c r="R244" s="26"/>
    </row>
    <row r="245" spans="1:18" ht="18">
      <c r="A245" s="21">
        <v>240</v>
      </c>
      <c r="B245" s="22" t="s">
        <v>99</v>
      </c>
      <c r="C245" s="22" t="s">
        <v>634</v>
      </c>
      <c r="D245" s="23">
        <v>668319.18920000002</v>
      </c>
      <c r="E245" s="23">
        <v>3065226.0957999998</v>
      </c>
      <c r="F245" s="23">
        <v>1438448.5129</v>
      </c>
      <c r="G245" s="24">
        <f t="shared" si="3"/>
        <v>5171993.7978999997</v>
      </c>
      <c r="H245" s="25"/>
      <c r="I245" s="25"/>
      <c r="J245" s="26"/>
      <c r="K245" s="26"/>
      <c r="L245" s="26"/>
      <c r="M245" s="26"/>
      <c r="N245" s="25"/>
      <c r="O245" s="25"/>
      <c r="P245" s="26"/>
      <c r="Q245" s="26"/>
      <c r="R245" s="26"/>
    </row>
    <row r="246" spans="1:18" ht="18">
      <c r="A246" s="21">
        <v>241</v>
      </c>
      <c r="B246" s="22" t="s">
        <v>99</v>
      </c>
      <c r="C246" s="22" t="s">
        <v>636</v>
      </c>
      <c r="D246" s="23">
        <v>548112.48430000001</v>
      </c>
      <c r="E246" s="23">
        <v>2513901.6168999998</v>
      </c>
      <c r="F246" s="23">
        <v>1179723.1033999999</v>
      </c>
      <c r="G246" s="24">
        <f t="shared" si="3"/>
        <v>4241737.2045999998</v>
      </c>
      <c r="H246" s="25"/>
      <c r="I246" s="25"/>
      <c r="J246" s="26"/>
      <c r="K246" s="26"/>
      <c r="L246" s="26"/>
      <c r="M246" s="26"/>
      <c r="N246" s="25"/>
      <c r="O246" s="25"/>
      <c r="P246" s="26"/>
      <c r="Q246" s="26"/>
      <c r="R246" s="26"/>
    </row>
    <row r="247" spans="1:18" ht="18">
      <c r="A247" s="21">
        <v>242</v>
      </c>
      <c r="B247" s="22" t="s">
        <v>99</v>
      </c>
      <c r="C247" s="22" t="s">
        <v>638</v>
      </c>
      <c r="D247" s="23">
        <v>682070.68969999999</v>
      </c>
      <c r="E247" s="23">
        <v>3128296.9441999998</v>
      </c>
      <c r="F247" s="23">
        <v>1468046.3844000001</v>
      </c>
      <c r="G247" s="24">
        <f t="shared" si="3"/>
        <v>5278414.0182999996</v>
      </c>
      <c r="H247" s="25"/>
      <c r="I247" s="25"/>
      <c r="J247" s="26"/>
      <c r="K247" s="26"/>
      <c r="L247" s="26"/>
      <c r="M247" s="26"/>
      <c r="N247" s="25"/>
      <c r="O247" s="25"/>
      <c r="P247" s="26"/>
      <c r="Q247" s="26"/>
      <c r="R247" s="26"/>
    </row>
    <row r="248" spans="1:18" ht="18">
      <c r="A248" s="21">
        <v>243</v>
      </c>
      <c r="B248" s="22" t="s">
        <v>100</v>
      </c>
      <c r="C248" s="22" t="s">
        <v>642</v>
      </c>
      <c r="D248" s="23">
        <v>801447.5736</v>
      </c>
      <c r="E248" s="23">
        <v>3675815.4737999998</v>
      </c>
      <c r="F248" s="23">
        <v>1724985.7390000001</v>
      </c>
      <c r="G248" s="24">
        <f t="shared" si="3"/>
        <v>6202248.7863999996</v>
      </c>
      <c r="H248" s="25"/>
      <c r="I248" s="25"/>
      <c r="J248" s="26"/>
      <c r="K248" s="26"/>
      <c r="L248" s="26"/>
      <c r="M248" s="26"/>
      <c r="N248" s="25"/>
      <c r="O248" s="25"/>
      <c r="P248" s="26"/>
      <c r="Q248" s="26"/>
      <c r="R248" s="26"/>
    </row>
    <row r="249" spans="1:18" ht="18">
      <c r="A249" s="21">
        <v>244</v>
      </c>
      <c r="B249" s="22" t="s">
        <v>100</v>
      </c>
      <c r="C249" s="22" t="s">
        <v>644</v>
      </c>
      <c r="D249" s="23">
        <v>609847.44689999998</v>
      </c>
      <c r="E249" s="23">
        <v>2797047.1878</v>
      </c>
      <c r="F249" s="23">
        <v>1312597.584</v>
      </c>
      <c r="G249" s="24">
        <f t="shared" si="3"/>
        <v>4719492.2187000001</v>
      </c>
      <c r="H249" s="25"/>
      <c r="I249" s="25"/>
      <c r="J249" s="26"/>
      <c r="K249" s="26"/>
      <c r="L249" s="26"/>
      <c r="M249" s="26"/>
      <c r="N249" s="25"/>
      <c r="O249" s="25"/>
      <c r="P249" s="26"/>
      <c r="Q249" s="26"/>
      <c r="R249" s="26"/>
    </row>
    <row r="250" spans="1:18" ht="18">
      <c r="A250" s="21">
        <v>245</v>
      </c>
      <c r="B250" s="22" t="s">
        <v>100</v>
      </c>
      <c r="C250" s="22" t="s">
        <v>646</v>
      </c>
      <c r="D250" s="23">
        <v>581480.96580000001</v>
      </c>
      <c r="E250" s="23">
        <v>2666945.1655000001</v>
      </c>
      <c r="F250" s="23">
        <v>1251543.3404999999</v>
      </c>
      <c r="G250" s="24">
        <f t="shared" si="3"/>
        <v>4499969.4718000004</v>
      </c>
      <c r="H250" s="25"/>
      <c r="I250" s="25"/>
      <c r="J250" s="26"/>
      <c r="K250" s="26"/>
      <c r="L250" s="26"/>
      <c r="M250" s="26"/>
      <c r="N250" s="25"/>
      <c r="O250" s="25"/>
      <c r="P250" s="26"/>
      <c r="Q250" s="26"/>
      <c r="R250" s="26"/>
    </row>
    <row r="251" spans="1:18" ht="18">
      <c r="A251" s="21">
        <v>246</v>
      </c>
      <c r="B251" s="22" t="s">
        <v>100</v>
      </c>
      <c r="C251" s="22" t="s">
        <v>648</v>
      </c>
      <c r="D251" s="23">
        <v>600410.66500000004</v>
      </c>
      <c r="E251" s="23">
        <v>2753765.6683</v>
      </c>
      <c r="F251" s="23">
        <v>1292286.4436000001</v>
      </c>
      <c r="G251" s="24">
        <f t="shared" si="3"/>
        <v>4646462.7768999999</v>
      </c>
      <c r="H251" s="25"/>
      <c r="I251" s="25"/>
      <c r="J251" s="26"/>
      <c r="K251" s="26"/>
      <c r="L251" s="26"/>
      <c r="M251" s="26"/>
      <c r="N251" s="25"/>
      <c r="O251" s="25"/>
      <c r="P251" s="26"/>
      <c r="Q251" s="26"/>
      <c r="R251" s="26"/>
    </row>
    <row r="252" spans="1:18" ht="36">
      <c r="A252" s="21">
        <v>247</v>
      </c>
      <c r="B252" s="22" t="s">
        <v>100</v>
      </c>
      <c r="C252" s="22" t="s">
        <v>650</v>
      </c>
      <c r="D252" s="23">
        <v>635951.89679999999</v>
      </c>
      <c r="E252" s="23">
        <v>2916774.4715</v>
      </c>
      <c r="F252" s="23">
        <v>1368783.1728999999</v>
      </c>
      <c r="G252" s="24">
        <f t="shared" si="3"/>
        <v>4921509.5411999999</v>
      </c>
      <c r="H252" s="25"/>
      <c r="I252" s="25"/>
      <c r="J252" s="26"/>
      <c r="K252" s="26"/>
      <c r="L252" s="26"/>
      <c r="M252" s="26"/>
      <c r="N252" s="25"/>
      <c r="O252" s="25"/>
      <c r="P252" s="26"/>
      <c r="Q252" s="26"/>
      <c r="R252" s="26"/>
    </row>
    <row r="253" spans="1:18" ht="18">
      <c r="A253" s="21">
        <v>248</v>
      </c>
      <c r="B253" s="22" t="s">
        <v>100</v>
      </c>
      <c r="C253" s="22" t="s">
        <v>652</v>
      </c>
      <c r="D253" s="23">
        <v>648294.61939999997</v>
      </c>
      <c r="E253" s="23">
        <v>2973384.0019999999</v>
      </c>
      <c r="F253" s="23">
        <v>1395348.8787</v>
      </c>
      <c r="G253" s="24">
        <f t="shared" si="3"/>
        <v>5017027.5000999998</v>
      </c>
      <c r="H253" s="25"/>
      <c r="I253" s="25"/>
      <c r="J253" s="26"/>
      <c r="K253" s="26"/>
      <c r="L253" s="26"/>
      <c r="M253" s="26"/>
      <c r="N253" s="25"/>
      <c r="O253" s="25"/>
      <c r="P253" s="26"/>
      <c r="Q253" s="26"/>
      <c r="R253" s="26"/>
    </row>
    <row r="254" spans="1:18" ht="18">
      <c r="A254" s="21">
        <v>249</v>
      </c>
      <c r="B254" s="22" t="s">
        <v>100</v>
      </c>
      <c r="C254" s="22" t="s">
        <v>654</v>
      </c>
      <c r="D254" s="23">
        <v>534198.79200000002</v>
      </c>
      <c r="E254" s="23">
        <v>2450086.8810000001</v>
      </c>
      <c r="F254" s="23">
        <v>1149776.1406</v>
      </c>
      <c r="G254" s="24">
        <f t="shared" si="3"/>
        <v>4134061.8136</v>
      </c>
      <c r="H254" s="25"/>
      <c r="I254" s="25"/>
      <c r="J254" s="26"/>
      <c r="K254" s="26"/>
      <c r="L254" s="26"/>
      <c r="M254" s="26"/>
      <c r="N254" s="25"/>
      <c r="O254" s="25"/>
      <c r="P254" s="26"/>
      <c r="Q254" s="26"/>
      <c r="R254" s="26"/>
    </row>
    <row r="255" spans="1:18" ht="18">
      <c r="A255" s="21">
        <v>250</v>
      </c>
      <c r="B255" s="22" t="s">
        <v>100</v>
      </c>
      <c r="C255" s="22" t="s">
        <v>656</v>
      </c>
      <c r="D255" s="23">
        <v>658090.17790000001</v>
      </c>
      <c r="E255" s="23">
        <v>3018311.0397000001</v>
      </c>
      <c r="F255" s="23">
        <v>1416432.2274</v>
      </c>
      <c r="G255" s="24">
        <f t="shared" si="3"/>
        <v>5092833.4450000003</v>
      </c>
      <c r="H255" s="25"/>
      <c r="I255" s="25"/>
      <c r="J255" s="26"/>
      <c r="K255" s="26"/>
      <c r="L255" s="26"/>
      <c r="M255" s="26"/>
      <c r="N255" s="25"/>
      <c r="O255" s="25"/>
      <c r="P255" s="26"/>
      <c r="Q255" s="26"/>
      <c r="R255" s="26"/>
    </row>
    <row r="256" spans="1:18" ht="18">
      <c r="A256" s="21">
        <v>251</v>
      </c>
      <c r="B256" s="22" t="s">
        <v>100</v>
      </c>
      <c r="C256" s="22" t="s">
        <v>658</v>
      </c>
      <c r="D256" s="23">
        <v>704130.33259999997</v>
      </c>
      <c r="E256" s="23">
        <v>3229472.8406000002</v>
      </c>
      <c r="F256" s="23">
        <v>1515526.183</v>
      </c>
      <c r="G256" s="24">
        <f t="shared" si="3"/>
        <v>5449129.3562000003</v>
      </c>
      <c r="H256" s="25"/>
      <c r="I256" s="25"/>
      <c r="J256" s="26"/>
      <c r="K256" s="26"/>
      <c r="L256" s="26"/>
      <c r="M256" s="26"/>
      <c r="N256" s="25"/>
      <c r="O256" s="25"/>
      <c r="P256" s="26"/>
      <c r="Q256" s="26"/>
      <c r="R256" s="26"/>
    </row>
    <row r="257" spans="1:18" ht="18">
      <c r="A257" s="21">
        <v>252</v>
      </c>
      <c r="B257" s="22" t="s">
        <v>100</v>
      </c>
      <c r="C257" s="22" t="s">
        <v>660</v>
      </c>
      <c r="D257" s="23">
        <v>614860.40839999996</v>
      </c>
      <c r="E257" s="23">
        <v>2820038.9868000001</v>
      </c>
      <c r="F257" s="23">
        <v>1323387.1695000001</v>
      </c>
      <c r="G257" s="24">
        <f t="shared" si="3"/>
        <v>4758286.5647</v>
      </c>
      <c r="H257" s="25"/>
      <c r="I257" s="25"/>
      <c r="J257" s="26"/>
      <c r="K257" s="26"/>
      <c r="L257" s="26"/>
      <c r="M257" s="26"/>
      <c r="N257" s="25"/>
      <c r="O257" s="25"/>
      <c r="P257" s="26"/>
      <c r="Q257" s="26"/>
      <c r="R257" s="26"/>
    </row>
    <row r="258" spans="1:18" ht="18">
      <c r="A258" s="21">
        <v>253</v>
      </c>
      <c r="B258" s="22" t="s">
        <v>100</v>
      </c>
      <c r="C258" s="22" t="s">
        <v>662</v>
      </c>
      <c r="D258" s="23">
        <v>658924.30720000004</v>
      </c>
      <c r="E258" s="23">
        <v>3022136.7488000002</v>
      </c>
      <c r="F258" s="23">
        <v>1418227.5552000001</v>
      </c>
      <c r="G258" s="24">
        <f t="shared" si="3"/>
        <v>5099288.6112000002</v>
      </c>
      <c r="H258" s="25"/>
      <c r="I258" s="25"/>
      <c r="J258" s="26"/>
      <c r="K258" s="26"/>
      <c r="L258" s="26"/>
      <c r="M258" s="26"/>
      <c r="N258" s="25"/>
      <c r="O258" s="25"/>
      <c r="P258" s="26"/>
      <c r="Q258" s="26"/>
      <c r="R258" s="26"/>
    </row>
    <row r="259" spans="1:18" ht="18">
      <c r="A259" s="21">
        <v>254</v>
      </c>
      <c r="B259" s="22" t="s">
        <v>100</v>
      </c>
      <c r="C259" s="22" t="s">
        <v>664</v>
      </c>
      <c r="D259" s="23">
        <v>462406.91070000001</v>
      </c>
      <c r="E259" s="23">
        <v>2120815.5512999999</v>
      </c>
      <c r="F259" s="23">
        <v>995255.77579999994</v>
      </c>
      <c r="G259" s="24">
        <f t="shared" si="3"/>
        <v>3578478.2377999998</v>
      </c>
      <c r="H259" s="25"/>
      <c r="I259" s="25"/>
      <c r="J259" s="26"/>
      <c r="K259" s="26"/>
      <c r="L259" s="26"/>
      <c r="M259" s="26"/>
      <c r="N259" s="25"/>
      <c r="O259" s="25"/>
      <c r="P259" s="26"/>
      <c r="Q259" s="26"/>
      <c r="R259" s="26"/>
    </row>
    <row r="260" spans="1:18" ht="36">
      <c r="A260" s="21">
        <v>255</v>
      </c>
      <c r="B260" s="22" t="s">
        <v>100</v>
      </c>
      <c r="C260" s="22" t="s">
        <v>666</v>
      </c>
      <c r="D260" s="23">
        <v>586069.5564</v>
      </c>
      <c r="E260" s="23">
        <v>2687990.5998999998</v>
      </c>
      <c r="F260" s="23">
        <v>1261419.5364999999</v>
      </c>
      <c r="G260" s="24">
        <f t="shared" si="3"/>
        <v>4535479.6928000003</v>
      </c>
      <c r="H260" s="25"/>
      <c r="I260" s="25"/>
      <c r="J260" s="26"/>
      <c r="K260" s="26"/>
      <c r="L260" s="26"/>
      <c r="M260" s="26"/>
      <c r="N260" s="25"/>
      <c r="O260" s="25"/>
      <c r="P260" s="26"/>
      <c r="Q260" s="26"/>
      <c r="R260" s="26"/>
    </row>
    <row r="261" spans="1:18" ht="18">
      <c r="A261" s="21">
        <v>256</v>
      </c>
      <c r="B261" s="22" t="s">
        <v>100</v>
      </c>
      <c r="C261" s="22" t="s">
        <v>668</v>
      </c>
      <c r="D261" s="23">
        <v>571908.43969999999</v>
      </c>
      <c r="E261" s="23">
        <v>2623041.0591000002</v>
      </c>
      <c r="F261" s="23">
        <v>1230940.0327000001</v>
      </c>
      <c r="G261" s="24">
        <f t="shared" si="3"/>
        <v>4425889.5314999996</v>
      </c>
      <c r="H261" s="25"/>
      <c r="I261" s="25"/>
      <c r="J261" s="26"/>
      <c r="K261" s="26"/>
      <c r="L261" s="26"/>
      <c r="M261" s="26"/>
      <c r="N261" s="25"/>
      <c r="O261" s="25"/>
      <c r="P261" s="26"/>
      <c r="Q261" s="26"/>
      <c r="R261" s="26"/>
    </row>
    <row r="262" spans="1:18" ht="18">
      <c r="A262" s="21">
        <v>257</v>
      </c>
      <c r="B262" s="22" t="s">
        <v>100</v>
      </c>
      <c r="C262" s="22" t="s">
        <v>670</v>
      </c>
      <c r="D262" s="23">
        <v>613379.51599999995</v>
      </c>
      <c r="E262" s="23">
        <v>2813246.9180999999</v>
      </c>
      <c r="F262" s="23">
        <v>1320199.7893000001</v>
      </c>
      <c r="G262" s="24">
        <f t="shared" si="3"/>
        <v>4746826.2233999996</v>
      </c>
      <c r="H262" s="25"/>
      <c r="I262" s="25"/>
      <c r="J262" s="26"/>
      <c r="K262" s="26"/>
      <c r="L262" s="26"/>
      <c r="M262" s="26"/>
      <c r="N262" s="25"/>
      <c r="O262" s="25"/>
      <c r="P262" s="26"/>
      <c r="Q262" s="26"/>
      <c r="R262" s="26"/>
    </row>
    <row r="263" spans="1:18" ht="18">
      <c r="A263" s="21">
        <v>258</v>
      </c>
      <c r="B263" s="22" t="s">
        <v>100</v>
      </c>
      <c r="C263" s="22" t="s">
        <v>672</v>
      </c>
      <c r="D263" s="23">
        <v>596252.73109999998</v>
      </c>
      <c r="E263" s="23">
        <v>2734695.4282</v>
      </c>
      <c r="F263" s="23">
        <v>1283337.1662999999</v>
      </c>
      <c r="G263" s="24">
        <f t="shared" ref="G263:G326" si="4">D263+E263+F263</f>
        <v>4614285.3256000001</v>
      </c>
      <c r="H263" s="25"/>
      <c r="I263" s="25"/>
      <c r="J263" s="26"/>
      <c r="K263" s="26"/>
      <c r="L263" s="26"/>
      <c r="M263" s="26"/>
      <c r="N263" s="25"/>
      <c r="O263" s="25"/>
      <c r="P263" s="26"/>
      <c r="Q263" s="26"/>
      <c r="R263" s="26"/>
    </row>
    <row r="264" spans="1:18" ht="18">
      <c r="A264" s="21">
        <v>259</v>
      </c>
      <c r="B264" s="22" t="s">
        <v>101</v>
      </c>
      <c r="C264" s="22" t="s">
        <v>676</v>
      </c>
      <c r="D264" s="23">
        <v>746909.22510000004</v>
      </c>
      <c r="E264" s="23">
        <v>3425676.9597</v>
      </c>
      <c r="F264" s="23">
        <v>1607600.8014</v>
      </c>
      <c r="G264" s="24">
        <f t="shared" si="4"/>
        <v>5780186.9862000002</v>
      </c>
      <c r="H264" s="25"/>
      <c r="I264" s="25"/>
      <c r="J264" s="26"/>
      <c r="K264" s="26"/>
      <c r="L264" s="26"/>
      <c r="M264" s="26"/>
      <c r="N264" s="25"/>
      <c r="O264" s="25"/>
      <c r="P264" s="26"/>
      <c r="Q264" s="26"/>
      <c r="R264" s="26"/>
    </row>
    <row r="265" spans="1:18" ht="18">
      <c r="A265" s="21">
        <v>260</v>
      </c>
      <c r="B265" s="22" t="s">
        <v>101</v>
      </c>
      <c r="C265" s="22" t="s">
        <v>678</v>
      </c>
      <c r="D265" s="23">
        <v>629324.70039999997</v>
      </c>
      <c r="E265" s="23">
        <v>2886379.0320000001</v>
      </c>
      <c r="F265" s="23">
        <v>1354519.2087999999</v>
      </c>
      <c r="G265" s="24">
        <f t="shared" si="4"/>
        <v>4870222.9412000002</v>
      </c>
      <c r="H265" s="25"/>
      <c r="I265" s="25"/>
      <c r="J265" s="26"/>
      <c r="K265" s="26"/>
      <c r="L265" s="26"/>
      <c r="M265" s="26"/>
      <c r="N265" s="25"/>
      <c r="O265" s="25"/>
      <c r="P265" s="26"/>
      <c r="Q265" s="26"/>
      <c r="R265" s="26"/>
    </row>
    <row r="266" spans="1:18" ht="18">
      <c r="A266" s="21">
        <v>261</v>
      </c>
      <c r="B266" s="22" t="s">
        <v>101</v>
      </c>
      <c r="C266" s="22" t="s">
        <v>680</v>
      </c>
      <c r="D266" s="23">
        <v>851857.68359999999</v>
      </c>
      <c r="E266" s="23">
        <v>3907019.9448000002</v>
      </c>
      <c r="F266" s="23">
        <v>1833485.3136</v>
      </c>
      <c r="G266" s="24">
        <f t="shared" si="4"/>
        <v>6592362.9419999998</v>
      </c>
      <c r="H266" s="25"/>
      <c r="I266" s="25"/>
      <c r="J266" s="26"/>
      <c r="K266" s="26"/>
      <c r="L266" s="26"/>
      <c r="M266" s="26"/>
      <c r="N266" s="25"/>
      <c r="O266" s="25"/>
      <c r="P266" s="26"/>
      <c r="Q266" s="26"/>
      <c r="R266" s="26"/>
    </row>
    <row r="267" spans="1:18" ht="18">
      <c r="A267" s="21">
        <v>262</v>
      </c>
      <c r="B267" s="22" t="s">
        <v>101</v>
      </c>
      <c r="C267" s="22" t="s">
        <v>682</v>
      </c>
      <c r="D267" s="23">
        <v>800777.51489999995</v>
      </c>
      <c r="E267" s="23">
        <v>3672742.2694000001</v>
      </c>
      <c r="F267" s="23">
        <v>1723543.5464000001</v>
      </c>
      <c r="G267" s="24">
        <f t="shared" si="4"/>
        <v>6197063.3306999998</v>
      </c>
      <c r="H267" s="25"/>
      <c r="I267" s="25"/>
      <c r="J267" s="26"/>
      <c r="K267" s="26"/>
      <c r="L267" s="26"/>
      <c r="M267" s="26"/>
      <c r="N267" s="25"/>
      <c r="O267" s="25"/>
      <c r="P267" s="26"/>
      <c r="Q267" s="26"/>
      <c r="R267" s="26"/>
    </row>
    <row r="268" spans="1:18" ht="18">
      <c r="A268" s="21">
        <v>263</v>
      </c>
      <c r="B268" s="22" t="s">
        <v>101</v>
      </c>
      <c r="C268" s="22" t="s">
        <v>684</v>
      </c>
      <c r="D268" s="23">
        <v>774259.6372</v>
      </c>
      <c r="E268" s="23">
        <v>3551118.8116000001</v>
      </c>
      <c r="F268" s="23">
        <v>1666468.1214000001</v>
      </c>
      <c r="G268" s="24">
        <f t="shared" si="4"/>
        <v>5991846.5702</v>
      </c>
      <c r="H268" s="25"/>
      <c r="I268" s="25"/>
      <c r="J268" s="26"/>
      <c r="K268" s="26"/>
      <c r="L268" s="26"/>
      <c r="M268" s="26"/>
      <c r="N268" s="25"/>
      <c r="O268" s="25"/>
      <c r="P268" s="26"/>
      <c r="Q268" s="26"/>
      <c r="R268" s="26"/>
    </row>
    <row r="269" spans="1:18" ht="18">
      <c r="A269" s="21">
        <v>264</v>
      </c>
      <c r="B269" s="22" t="s">
        <v>101</v>
      </c>
      <c r="C269" s="22" t="s">
        <v>686</v>
      </c>
      <c r="D269" s="23">
        <v>744426.08200000005</v>
      </c>
      <c r="E269" s="23">
        <v>3414288.0975000001</v>
      </c>
      <c r="F269" s="23">
        <v>1602256.2390999999</v>
      </c>
      <c r="G269" s="24">
        <f t="shared" si="4"/>
        <v>5760970.4186000004</v>
      </c>
      <c r="H269" s="25"/>
      <c r="I269" s="25"/>
      <c r="J269" s="26"/>
      <c r="K269" s="26"/>
      <c r="L269" s="26"/>
      <c r="M269" s="26"/>
      <c r="N269" s="25"/>
      <c r="O269" s="25"/>
      <c r="P269" s="26"/>
      <c r="Q269" s="26"/>
      <c r="R269" s="26"/>
    </row>
    <row r="270" spans="1:18" ht="18">
      <c r="A270" s="21">
        <v>265</v>
      </c>
      <c r="B270" s="22" t="s">
        <v>101</v>
      </c>
      <c r="C270" s="22" t="s">
        <v>688</v>
      </c>
      <c r="D270" s="23">
        <v>751636.53</v>
      </c>
      <c r="E270" s="23">
        <v>3447358.6028</v>
      </c>
      <c r="F270" s="23">
        <v>1617775.5574</v>
      </c>
      <c r="G270" s="24">
        <f t="shared" si="4"/>
        <v>5816770.6902000001</v>
      </c>
      <c r="H270" s="25"/>
      <c r="I270" s="25"/>
      <c r="J270" s="26"/>
      <c r="K270" s="26"/>
      <c r="L270" s="26"/>
      <c r="M270" s="26"/>
      <c r="N270" s="25"/>
      <c r="O270" s="25"/>
      <c r="P270" s="26"/>
      <c r="Q270" s="26"/>
      <c r="R270" s="26"/>
    </row>
    <row r="271" spans="1:18" ht="18">
      <c r="A271" s="21">
        <v>266</v>
      </c>
      <c r="B271" s="22" t="s">
        <v>101</v>
      </c>
      <c r="C271" s="22" t="s">
        <v>690</v>
      </c>
      <c r="D271" s="23">
        <v>813509.20299999998</v>
      </c>
      <c r="E271" s="23">
        <v>3731135.7788</v>
      </c>
      <c r="F271" s="23">
        <v>1750946.4373999999</v>
      </c>
      <c r="G271" s="24">
        <f t="shared" si="4"/>
        <v>6295591.4192000004</v>
      </c>
      <c r="H271" s="25"/>
      <c r="I271" s="25"/>
      <c r="J271" s="26"/>
      <c r="K271" s="26"/>
      <c r="L271" s="26"/>
      <c r="M271" s="26"/>
      <c r="N271" s="25"/>
      <c r="O271" s="25"/>
      <c r="P271" s="26"/>
      <c r="Q271" s="26"/>
      <c r="R271" s="26"/>
    </row>
    <row r="272" spans="1:18" ht="18">
      <c r="A272" s="21">
        <v>267</v>
      </c>
      <c r="B272" s="22" t="s">
        <v>101</v>
      </c>
      <c r="C272" s="22" t="s">
        <v>692</v>
      </c>
      <c r="D272" s="23">
        <v>740233.45620000002</v>
      </c>
      <c r="E272" s="23">
        <v>3395058.7437999998</v>
      </c>
      <c r="F272" s="23">
        <v>1593232.2930000001</v>
      </c>
      <c r="G272" s="24">
        <f t="shared" si="4"/>
        <v>5728524.4929999998</v>
      </c>
      <c r="H272" s="25"/>
      <c r="I272" s="25"/>
      <c r="J272" s="26"/>
      <c r="K272" s="26"/>
      <c r="L272" s="26"/>
      <c r="M272" s="26"/>
      <c r="N272" s="25"/>
      <c r="O272" s="25"/>
      <c r="P272" s="26"/>
      <c r="Q272" s="26"/>
      <c r="R272" s="26"/>
    </row>
    <row r="273" spans="1:18" ht="18">
      <c r="A273" s="21">
        <v>268</v>
      </c>
      <c r="B273" s="22" t="s">
        <v>101</v>
      </c>
      <c r="C273" s="22" t="s">
        <v>694</v>
      </c>
      <c r="D273" s="23">
        <v>692242.27740000002</v>
      </c>
      <c r="E273" s="23">
        <v>3174948.6288999999</v>
      </c>
      <c r="F273" s="23">
        <v>1489939.0748999999</v>
      </c>
      <c r="G273" s="24">
        <f t="shared" si="4"/>
        <v>5357129.9812000003</v>
      </c>
      <c r="H273" s="25"/>
      <c r="I273" s="25"/>
      <c r="J273" s="26"/>
      <c r="K273" s="26"/>
      <c r="L273" s="26"/>
      <c r="M273" s="26"/>
      <c r="N273" s="25"/>
      <c r="O273" s="25"/>
      <c r="P273" s="26"/>
      <c r="Q273" s="26"/>
      <c r="R273" s="26"/>
    </row>
    <row r="274" spans="1:18" ht="18">
      <c r="A274" s="21">
        <v>269</v>
      </c>
      <c r="B274" s="22" t="s">
        <v>101</v>
      </c>
      <c r="C274" s="22" t="s">
        <v>696</v>
      </c>
      <c r="D274" s="23">
        <v>724731.13210000005</v>
      </c>
      <c r="E274" s="23">
        <v>3323957.7951000002</v>
      </c>
      <c r="F274" s="23">
        <v>1559866.0581</v>
      </c>
      <c r="G274" s="24">
        <f t="shared" si="4"/>
        <v>5608554.9852999998</v>
      </c>
      <c r="H274" s="25"/>
      <c r="I274" s="25"/>
      <c r="J274" s="26"/>
      <c r="K274" s="26"/>
      <c r="L274" s="26"/>
      <c r="M274" s="26"/>
      <c r="N274" s="25"/>
      <c r="O274" s="25"/>
      <c r="P274" s="26"/>
      <c r="Q274" s="26"/>
      <c r="R274" s="26"/>
    </row>
    <row r="275" spans="1:18" ht="18">
      <c r="A275" s="21">
        <v>270</v>
      </c>
      <c r="B275" s="22" t="s">
        <v>101</v>
      </c>
      <c r="C275" s="22" t="s">
        <v>698</v>
      </c>
      <c r="D275" s="23">
        <v>703663.12329999998</v>
      </c>
      <c r="E275" s="23">
        <v>3227329.9989999998</v>
      </c>
      <c r="F275" s="23">
        <v>1514520.5907999999</v>
      </c>
      <c r="G275" s="24">
        <f t="shared" si="4"/>
        <v>5445513.7131000003</v>
      </c>
      <c r="H275" s="25"/>
      <c r="I275" s="25"/>
      <c r="J275" s="26"/>
      <c r="K275" s="26"/>
      <c r="L275" s="26"/>
      <c r="M275" s="26"/>
      <c r="N275" s="25"/>
      <c r="O275" s="25"/>
      <c r="P275" s="26"/>
      <c r="Q275" s="26"/>
      <c r="R275" s="26"/>
    </row>
    <row r="276" spans="1:18" ht="18">
      <c r="A276" s="21">
        <v>271</v>
      </c>
      <c r="B276" s="22" t="s">
        <v>101</v>
      </c>
      <c r="C276" s="22" t="s">
        <v>700</v>
      </c>
      <c r="D276" s="23">
        <v>911335.79630000005</v>
      </c>
      <c r="E276" s="23">
        <v>4179814.5410000002</v>
      </c>
      <c r="F276" s="23">
        <v>1961502.2914</v>
      </c>
      <c r="G276" s="24">
        <f t="shared" si="4"/>
        <v>7052652.6287000002</v>
      </c>
      <c r="H276" s="25"/>
      <c r="I276" s="25"/>
      <c r="J276" s="26"/>
      <c r="K276" s="26"/>
      <c r="L276" s="26"/>
      <c r="M276" s="26"/>
      <c r="N276" s="25"/>
      <c r="O276" s="25"/>
      <c r="P276" s="26"/>
      <c r="Q276" s="26"/>
      <c r="R276" s="26"/>
    </row>
    <row r="277" spans="1:18" ht="18">
      <c r="A277" s="21">
        <v>272</v>
      </c>
      <c r="B277" s="22" t="s">
        <v>101</v>
      </c>
      <c r="C277" s="22" t="s">
        <v>701</v>
      </c>
      <c r="D277" s="23">
        <v>625304.54469999997</v>
      </c>
      <c r="E277" s="23">
        <v>2867940.7077000001</v>
      </c>
      <c r="F277" s="23">
        <v>1345866.4768000001</v>
      </c>
      <c r="G277" s="24">
        <f t="shared" si="4"/>
        <v>4839111.7291999999</v>
      </c>
      <c r="H277" s="25"/>
      <c r="I277" s="25"/>
      <c r="J277" s="26"/>
      <c r="K277" s="26"/>
      <c r="L277" s="26"/>
      <c r="M277" s="26"/>
      <c r="N277" s="25"/>
      <c r="O277" s="25"/>
      <c r="P277" s="26"/>
      <c r="Q277" s="26"/>
      <c r="R277" s="26"/>
    </row>
    <row r="278" spans="1:18" ht="18">
      <c r="A278" s="21">
        <v>273</v>
      </c>
      <c r="B278" s="22" t="s">
        <v>101</v>
      </c>
      <c r="C278" s="22" t="s">
        <v>703</v>
      </c>
      <c r="D278" s="23">
        <v>692111.00800000003</v>
      </c>
      <c r="E278" s="23">
        <v>3174346.5655</v>
      </c>
      <c r="F278" s="23">
        <v>1489656.5388</v>
      </c>
      <c r="G278" s="24">
        <f t="shared" si="4"/>
        <v>5356114.1123000002</v>
      </c>
      <c r="H278" s="25"/>
      <c r="I278" s="25"/>
      <c r="J278" s="26"/>
      <c r="K278" s="26"/>
      <c r="L278" s="26"/>
      <c r="M278" s="26"/>
      <c r="N278" s="25"/>
      <c r="O278" s="25"/>
      <c r="P278" s="26"/>
      <c r="Q278" s="26"/>
      <c r="R278" s="26"/>
    </row>
    <row r="279" spans="1:18" ht="18">
      <c r="A279" s="21">
        <v>274</v>
      </c>
      <c r="B279" s="22" t="s">
        <v>101</v>
      </c>
      <c r="C279" s="22" t="s">
        <v>705</v>
      </c>
      <c r="D279" s="23">
        <v>785882.82109999994</v>
      </c>
      <c r="E279" s="23">
        <v>3604428.1993999998</v>
      </c>
      <c r="F279" s="23">
        <v>1691485.1372</v>
      </c>
      <c r="G279" s="24">
        <f t="shared" si="4"/>
        <v>6081796.1577000003</v>
      </c>
      <c r="H279" s="25"/>
      <c r="I279" s="25"/>
      <c r="J279" s="26"/>
      <c r="K279" s="26"/>
      <c r="L279" s="26"/>
      <c r="M279" s="26"/>
      <c r="N279" s="25"/>
      <c r="O279" s="25"/>
      <c r="P279" s="26"/>
      <c r="Q279" s="26"/>
      <c r="R279" s="26"/>
    </row>
    <row r="280" spans="1:18" ht="18">
      <c r="A280" s="21">
        <v>275</v>
      </c>
      <c r="B280" s="22" t="s">
        <v>101</v>
      </c>
      <c r="C280" s="22" t="s">
        <v>707</v>
      </c>
      <c r="D280" s="23">
        <v>650819.59</v>
      </c>
      <c r="E280" s="23">
        <v>2984964.7042</v>
      </c>
      <c r="F280" s="23">
        <v>1400783.4676999999</v>
      </c>
      <c r="G280" s="24">
        <f t="shared" si="4"/>
        <v>5036567.7619000003</v>
      </c>
      <c r="H280" s="25"/>
      <c r="I280" s="25"/>
      <c r="J280" s="26"/>
      <c r="K280" s="26"/>
      <c r="L280" s="26"/>
      <c r="M280" s="26"/>
      <c r="N280" s="25"/>
      <c r="O280" s="25"/>
      <c r="P280" s="26"/>
      <c r="Q280" s="26"/>
      <c r="R280" s="26"/>
    </row>
    <row r="281" spans="1:18" ht="18">
      <c r="A281" s="21">
        <v>276</v>
      </c>
      <c r="B281" s="22" t="s">
        <v>102</v>
      </c>
      <c r="C281" s="22" t="s">
        <v>712</v>
      </c>
      <c r="D281" s="23">
        <v>1038394.1168</v>
      </c>
      <c r="E281" s="23">
        <v>4762563.7510000002</v>
      </c>
      <c r="F281" s="23">
        <v>2234974.6905999999</v>
      </c>
      <c r="G281" s="24">
        <f t="shared" si="4"/>
        <v>8035932.5584000004</v>
      </c>
      <c r="H281" s="25"/>
      <c r="I281" s="25"/>
      <c r="J281" s="26"/>
      <c r="K281" s="26"/>
      <c r="L281" s="26"/>
      <c r="M281" s="26"/>
      <c r="N281" s="25"/>
      <c r="O281" s="25"/>
      <c r="P281" s="26"/>
      <c r="Q281" s="26"/>
      <c r="R281" s="26"/>
    </row>
    <row r="282" spans="1:18" ht="18">
      <c r="A282" s="21">
        <v>277</v>
      </c>
      <c r="B282" s="22" t="s">
        <v>102</v>
      </c>
      <c r="C282" s="22" t="s">
        <v>714</v>
      </c>
      <c r="D282" s="23">
        <v>754115.54980000004</v>
      </c>
      <c r="E282" s="23">
        <v>3458728.5537999999</v>
      </c>
      <c r="F282" s="23">
        <v>1623111.2450000001</v>
      </c>
      <c r="G282" s="24">
        <f t="shared" si="4"/>
        <v>5835955.3486000001</v>
      </c>
      <c r="H282" s="25"/>
      <c r="I282" s="25"/>
      <c r="J282" s="26"/>
      <c r="K282" s="26"/>
      <c r="L282" s="26"/>
      <c r="M282" s="26"/>
      <c r="N282" s="25"/>
      <c r="O282" s="25"/>
      <c r="P282" s="26"/>
      <c r="Q282" s="26"/>
      <c r="R282" s="26"/>
    </row>
    <row r="283" spans="1:18" ht="18">
      <c r="A283" s="21">
        <v>278</v>
      </c>
      <c r="B283" s="22" t="s">
        <v>102</v>
      </c>
      <c r="C283" s="22" t="s">
        <v>716</v>
      </c>
      <c r="D283" s="23">
        <v>759000.73239999998</v>
      </c>
      <c r="E283" s="23">
        <v>3481134.2984000002</v>
      </c>
      <c r="F283" s="23">
        <v>1633625.8071000001</v>
      </c>
      <c r="G283" s="24">
        <f t="shared" si="4"/>
        <v>5873760.8378999997</v>
      </c>
      <c r="H283" s="25"/>
      <c r="I283" s="25"/>
      <c r="J283" s="26"/>
      <c r="K283" s="26"/>
      <c r="L283" s="26"/>
      <c r="M283" s="26"/>
      <c r="N283" s="25"/>
      <c r="O283" s="25"/>
      <c r="P283" s="26"/>
      <c r="Q283" s="26"/>
      <c r="R283" s="26"/>
    </row>
    <row r="284" spans="1:18" ht="18">
      <c r="A284" s="21">
        <v>279</v>
      </c>
      <c r="B284" s="22" t="s">
        <v>102</v>
      </c>
      <c r="C284" s="22" t="s">
        <v>718</v>
      </c>
      <c r="D284" s="23">
        <v>827033.71629999997</v>
      </c>
      <c r="E284" s="23">
        <v>3793165.5567999999</v>
      </c>
      <c r="F284" s="23">
        <v>1780055.7557000001</v>
      </c>
      <c r="G284" s="24">
        <f t="shared" si="4"/>
        <v>6400255.0288000004</v>
      </c>
      <c r="H284" s="25"/>
      <c r="I284" s="25"/>
      <c r="J284" s="26"/>
      <c r="K284" s="26"/>
      <c r="L284" s="26"/>
      <c r="M284" s="26"/>
      <c r="N284" s="25"/>
      <c r="O284" s="25"/>
      <c r="P284" s="26"/>
      <c r="Q284" s="26"/>
      <c r="R284" s="26"/>
    </row>
    <row r="285" spans="1:18" ht="18">
      <c r="A285" s="21">
        <v>280</v>
      </c>
      <c r="B285" s="22" t="s">
        <v>102</v>
      </c>
      <c r="C285" s="22" t="s">
        <v>720</v>
      </c>
      <c r="D285" s="23">
        <v>804403.47519999999</v>
      </c>
      <c r="E285" s="23">
        <v>3689372.6286999998</v>
      </c>
      <c r="F285" s="23">
        <v>1731347.8370999999</v>
      </c>
      <c r="G285" s="24">
        <f t="shared" si="4"/>
        <v>6225123.9409999996</v>
      </c>
      <c r="H285" s="25"/>
      <c r="I285" s="25"/>
      <c r="J285" s="26"/>
      <c r="K285" s="26"/>
      <c r="L285" s="26"/>
      <c r="M285" s="26"/>
      <c r="N285" s="25"/>
      <c r="O285" s="25"/>
      <c r="P285" s="26"/>
      <c r="Q285" s="26"/>
      <c r="R285" s="26"/>
    </row>
    <row r="286" spans="1:18" ht="18">
      <c r="A286" s="21">
        <v>281</v>
      </c>
      <c r="B286" s="22" t="s">
        <v>102</v>
      </c>
      <c r="C286" s="22" t="s">
        <v>102</v>
      </c>
      <c r="D286" s="23">
        <v>875893.20189999999</v>
      </c>
      <c r="E286" s="23">
        <v>4017258.1351999999</v>
      </c>
      <c r="F286" s="23">
        <v>1885217.8632</v>
      </c>
      <c r="G286" s="24">
        <f t="shared" si="4"/>
        <v>6778369.2002999997</v>
      </c>
      <c r="H286" s="25"/>
      <c r="I286" s="25"/>
      <c r="J286" s="26"/>
      <c r="K286" s="26"/>
      <c r="L286" s="26"/>
      <c r="M286" s="26"/>
      <c r="N286" s="25"/>
      <c r="O286" s="25"/>
      <c r="P286" s="26"/>
      <c r="Q286" s="26"/>
      <c r="R286" s="26"/>
    </row>
    <row r="287" spans="1:18" ht="18">
      <c r="A287" s="21">
        <v>282</v>
      </c>
      <c r="B287" s="22" t="s">
        <v>102</v>
      </c>
      <c r="C287" s="22" t="s">
        <v>723</v>
      </c>
      <c r="D287" s="23">
        <v>686781.20920000004</v>
      </c>
      <c r="E287" s="23">
        <v>3149901.6017</v>
      </c>
      <c r="F287" s="23">
        <v>1478185.0125</v>
      </c>
      <c r="G287" s="24">
        <f t="shared" si="4"/>
        <v>5314867.8234000001</v>
      </c>
      <c r="H287" s="25"/>
      <c r="I287" s="25"/>
      <c r="J287" s="26"/>
      <c r="K287" s="26"/>
      <c r="L287" s="26"/>
      <c r="M287" s="26"/>
      <c r="N287" s="25"/>
      <c r="O287" s="25"/>
      <c r="P287" s="26"/>
      <c r="Q287" s="26"/>
      <c r="R287" s="26"/>
    </row>
    <row r="288" spans="1:18" ht="18">
      <c r="A288" s="21">
        <v>283</v>
      </c>
      <c r="B288" s="22" t="s">
        <v>102</v>
      </c>
      <c r="C288" s="22" t="s">
        <v>725</v>
      </c>
      <c r="D288" s="23">
        <v>736699.35290000006</v>
      </c>
      <c r="E288" s="23">
        <v>3378849.6844000001</v>
      </c>
      <c r="F288" s="23">
        <v>1585625.7098000001</v>
      </c>
      <c r="G288" s="24">
        <f t="shared" si="4"/>
        <v>5701174.7471000003</v>
      </c>
      <c r="H288" s="25"/>
      <c r="I288" s="25"/>
      <c r="J288" s="26"/>
      <c r="K288" s="26"/>
      <c r="L288" s="26"/>
      <c r="M288" s="26"/>
      <c r="N288" s="25"/>
      <c r="O288" s="25"/>
      <c r="P288" s="26"/>
      <c r="Q288" s="26"/>
      <c r="R288" s="26"/>
    </row>
    <row r="289" spans="1:18" ht="18">
      <c r="A289" s="21">
        <v>284</v>
      </c>
      <c r="B289" s="22" t="s">
        <v>102</v>
      </c>
      <c r="C289" s="22" t="s">
        <v>727</v>
      </c>
      <c r="D289" s="23">
        <v>671635.92929999996</v>
      </c>
      <c r="E289" s="23">
        <v>3080438.2261000001</v>
      </c>
      <c r="F289" s="23">
        <v>1445587.2574</v>
      </c>
      <c r="G289" s="24">
        <f t="shared" si="4"/>
        <v>5197661.4128</v>
      </c>
      <c r="H289" s="25"/>
      <c r="I289" s="25"/>
      <c r="J289" s="26"/>
      <c r="K289" s="26"/>
      <c r="L289" s="26"/>
      <c r="M289" s="26"/>
      <c r="N289" s="25"/>
      <c r="O289" s="25"/>
      <c r="P289" s="26"/>
      <c r="Q289" s="26"/>
      <c r="R289" s="26"/>
    </row>
    <row r="290" spans="1:18" ht="18">
      <c r="A290" s="21">
        <v>285</v>
      </c>
      <c r="B290" s="22" t="s">
        <v>102</v>
      </c>
      <c r="C290" s="22" t="s">
        <v>729</v>
      </c>
      <c r="D290" s="23">
        <v>636961.65410000004</v>
      </c>
      <c r="E290" s="23">
        <v>2921405.6932999999</v>
      </c>
      <c r="F290" s="23">
        <v>1370956.5114</v>
      </c>
      <c r="G290" s="24">
        <f t="shared" si="4"/>
        <v>4929323.8587999996</v>
      </c>
      <c r="H290" s="25"/>
      <c r="I290" s="25"/>
      <c r="J290" s="26"/>
      <c r="K290" s="26"/>
      <c r="L290" s="26"/>
      <c r="M290" s="26"/>
      <c r="N290" s="25"/>
      <c r="O290" s="25"/>
      <c r="P290" s="26"/>
      <c r="Q290" s="26"/>
      <c r="R290" s="26"/>
    </row>
    <row r="291" spans="1:18" ht="18">
      <c r="A291" s="21">
        <v>286</v>
      </c>
      <c r="B291" s="22" t="s">
        <v>102</v>
      </c>
      <c r="C291" s="22" t="s">
        <v>731</v>
      </c>
      <c r="D291" s="23">
        <v>869349.35710000002</v>
      </c>
      <c r="E291" s="23">
        <v>3987244.9854000001</v>
      </c>
      <c r="F291" s="23">
        <v>1871133.3</v>
      </c>
      <c r="G291" s="24">
        <f t="shared" si="4"/>
        <v>6727727.6425000001</v>
      </c>
      <c r="H291" s="25"/>
      <c r="I291" s="25"/>
      <c r="J291" s="26"/>
      <c r="K291" s="26"/>
      <c r="L291" s="26"/>
      <c r="M291" s="26"/>
      <c r="N291" s="25"/>
      <c r="O291" s="25"/>
      <c r="P291" s="26"/>
      <c r="Q291" s="26"/>
      <c r="R291" s="26"/>
    </row>
    <row r="292" spans="1:18" ht="18">
      <c r="A292" s="21">
        <v>287</v>
      </c>
      <c r="B292" s="22" t="s">
        <v>103</v>
      </c>
      <c r="C292" s="22" t="s">
        <v>736</v>
      </c>
      <c r="D292" s="23">
        <v>679567.0673</v>
      </c>
      <c r="E292" s="23">
        <v>3116814.1545000002</v>
      </c>
      <c r="F292" s="23">
        <v>1462657.7438000001</v>
      </c>
      <c r="G292" s="24">
        <f t="shared" si="4"/>
        <v>5259038.9655999998</v>
      </c>
      <c r="H292" s="25"/>
      <c r="I292" s="25"/>
      <c r="J292" s="26"/>
      <c r="K292" s="26"/>
      <c r="L292" s="26"/>
      <c r="M292" s="26"/>
      <c r="N292" s="25"/>
      <c r="O292" s="25"/>
      <c r="P292" s="26"/>
      <c r="Q292" s="26"/>
      <c r="R292" s="26"/>
    </row>
    <row r="293" spans="1:18" ht="18">
      <c r="A293" s="21">
        <v>288</v>
      </c>
      <c r="B293" s="22" t="s">
        <v>103</v>
      </c>
      <c r="C293" s="22" t="s">
        <v>738</v>
      </c>
      <c r="D293" s="23">
        <v>639506.86490000004</v>
      </c>
      <c r="E293" s="23">
        <v>2933079.2267999998</v>
      </c>
      <c r="F293" s="23">
        <v>1376434.6642</v>
      </c>
      <c r="G293" s="24">
        <f t="shared" si="4"/>
        <v>4949020.7559000002</v>
      </c>
      <c r="H293" s="25"/>
      <c r="I293" s="25"/>
      <c r="J293" s="26"/>
      <c r="K293" s="26"/>
      <c r="L293" s="26"/>
      <c r="M293" s="26"/>
      <c r="N293" s="25"/>
      <c r="O293" s="25"/>
      <c r="P293" s="26"/>
      <c r="Q293" s="26"/>
      <c r="R293" s="26"/>
    </row>
    <row r="294" spans="1:18" ht="18">
      <c r="A294" s="21">
        <v>289</v>
      </c>
      <c r="B294" s="22" t="s">
        <v>103</v>
      </c>
      <c r="C294" s="22" t="s">
        <v>740</v>
      </c>
      <c r="D294" s="23">
        <v>587508.29169999994</v>
      </c>
      <c r="E294" s="23">
        <v>2694589.3163999999</v>
      </c>
      <c r="F294" s="23">
        <v>1264516.1805</v>
      </c>
      <c r="G294" s="24">
        <f t="shared" si="4"/>
        <v>4546613.7885999996</v>
      </c>
      <c r="H294" s="25"/>
      <c r="I294" s="25"/>
      <c r="J294" s="26"/>
      <c r="K294" s="26"/>
      <c r="L294" s="26"/>
      <c r="M294" s="26"/>
      <c r="N294" s="25"/>
      <c r="O294" s="25"/>
      <c r="P294" s="26"/>
      <c r="Q294" s="26"/>
      <c r="R294" s="26"/>
    </row>
    <row r="295" spans="1:18" ht="36">
      <c r="A295" s="21">
        <v>290</v>
      </c>
      <c r="B295" s="22" t="s">
        <v>103</v>
      </c>
      <c r="C295" s="22" t="s">
        <v>742</v>
      </c>
      <c r="D295" s="23">
        <v>624860.38930000004</v>
      </c>
      <c r="E295" s="23">
        <v>2865903.6022000001</v>
      </c>
      <c r="F295" s="23">
        <v>1344910.5044</v>
      </c>
      <c r="G295" s="24">
        <f t="shared" si="4"/>
        <v>4835674.4959000004</v>
      </c>
      <c r="H295" s="25"/>
      <c r="I295" s="25"/>
      <c r="J295" s="26"/>
      <c r="K295" s="26"/>
      <c r="L295" s="26"/>
      <c r="M295" s="26"/>
      <c r="N295" s="25"/>
      <c r="O295" s="25"/>
      <c r="P295" s="26"/>
      <c r="Q295" s="26"/>
      <c r="R295" s="26"/>
    </row>
    <row r="296" spans="1:18" ht="18">
      <c r="A296" s="21">
        <v>291</v>
      </c>
      <c r="B296" s="22" t="s">
        <v>103</v>
      </c>
      <c r="C296" s="22" t="s">
        <v>744</v>
      </c>
      <c r="D296" s="23">
        <v>670041.73789999995</v>
      </c>
      <c r="E296" s="23">
        <v>3073126.5144000002</v>
      </c>
      <c r="F296" s="23">
        <v>1442156.0193</v>
      </c>
      <c r="G296" s="24">
        <f t="shared" si="4"/>
        <v>5185324.2715999996</v>
      </c>
      <c r="H296" s="25"/>
      <c r="I296" s="25"/>
      <c r="J296" s="26"/>
      <c r="K296" s="26"/>
      <c r="L296" s="26"/>
      <c r="M296" s="26"/>
      <c r="N296" s="25"/>
      <c r="O296" s="25"/>
      <c r="P296" s="26"/>
      <c r="Q296" s="26"/>
      <c r="R296" s="26"/>
    </row>
    <row r="297" spans="1:18" ht="18">
      <c r="A297" s="21">
        <v>292</v>
      </c>
      <c r="B297" s="22" t="s">
        <v>103</v>
      </c>
      <c r="C297" s="22" t="s">
        <v>746</v>
      </c>
      <c r="D297" s="23">
        <v>672285.35470000003</v>
      </c>
      <c r="E297" s="23">
        <v>3083416.7962000002</v>
      </c>
      <c r="F297" s="23">
        <v>1446985.0401000001</v>
      </c>
      <c r="G297" s="24">
        <f t="shared" si="4"/>
        <v>5202687.1909999996</v>
      </c>
      <c r="H297" s="25"/>
      <c r="I297" s="25"/>
      <c r="J297" s="26"/>
      <c r="K297" s="26"/>
      <c r="L297" s="26"/>
      <c r="M297" s="26"/>
      <c r="N297" s="25"/>
      <c r="O297" s="25"/>
      <c r="P297" s="26"/>
      <c r="Q297" s="26"/>
      <c r="R297" s="26"/>
    </row>
    <row r="298" spans="1:18" ht="18">
      <c r="A298" s="21">
        <v>293</v>
      </c>
      <c r="B298" s="22" t="s">
        <v>103</v>
      </c>
      <c r="C298" s="22" t="s">
        <v>748</v>
      </c>
      <c r="D298" s="23">
        <v>601730.85019999999</v>
      </c>
      <c r="E298" s="23">
        <v>2759820.6584999999</v>
      </c>
      <c r="F298" s="23">
        <v>1295127.9279</v>
      </c>
      <c r="G298" s="24">
        <f t="shared" si="4"/>
        <v>4656679.4365999997</v>
      </c>
      <c r="H298" s="25"/>
      <c r="I298" s="25"/>
      <c r="J298" s="26"/>
      <c r="K298" s="26"/>
      <c r="L298" s="26"/>
      <c r="M298" s="26"/>
      <c r="N298" s="25"/>
      <c r="O298" s="25"/>
      <c r="P298" s="26"/>
      <c r="Q298" s="26"/>
      <c r="R298" s="26"/>
    </row>
    <row r="299" spans="1:18" ht="18">
      <c r="A299" s="21">
        <v>294</v>
      </c>
      <c r="B299" s="22" t="s">
        <v>103</v>
      </c>
      <c r="C299" s="22" t="s">
        <v>750</v>
      </c>
      <c r="D299" s="23">
        <v>637357.59459999995</v>
      </c>
      <c r="E299" s="23">
        <v>2923221.6625000001</v>
      </c>
      <c r="F299" s="23">
        <v>1371808.709</v>
      </c>
      <c r="G299" s="24">
        <f t="shared" si="4"/>
        <v>4932387.9660999998</v>
      </c>
      <c r="H299" s="25"/>
      <c r="I299" s="25"/>
      <c r="J299" s="26"/>
      <c r="K299" s="26"/>
      <c r="L299" s="26"/>
      <c r="M299" s="26"/>
      <c r="N299" s="25"/>
      <c r="O299" s="25"/>
      <c r="P299" s="26"/>
      <c r="Q299" s="26"/>
      <c r="R299" s="26"/>
    </row>
    <row r="300" spans="1:18" ht="18">
      <c r="A300" s="21">
        <v>295</v>
      </c>
      <c r="B300" s="22" t="s">
        <v>103</v>
      </c>
      <c r="C300" s="22" t="s">
        <v>752</v>
      </c>
      <c r="D300" s="23">
        <v>717078.84169999999</v>
      </c>
      <c r="E300" s="23">
        <v>3288860.7925999998</v>
      </c>
      <c r="F300" s="23">
        <v>1543395.7457999999</v>
      </c>
      <c r="G300" s="24">
        <f t="shared" si="4"/>
        <v>5549335.3800999997</v>
      </c>
      <c r="H300" s="25"/>
      <c r="I300" s="25"/>
      <c r="J300" s="26"/>
      <c r="K300" s="26"/>
      <c r="L300" s="26"/>
      <c r="M300" s="26"/>
      <c r="N300" s="25"/>
      <c r="O300" s="25"/>
      <c r="P300" s="26"/>
      <c r="Q300" s="26"/>
      <c r="R300" s="26"/>
    </row>
    <row r="301" spans="1:18" ht="18">
      <c r="A301" s="21">
        <v>296</v>
      </c>
      <c r="B301" s="22" t="s">
        <v>103</v>
      </c>
      <c r="C301" s="22" t="s">
        <v>754</v>
      </c>
      <c r="D301" s="23">
        <v>633797.33649999998</v>
      </c>
      <c r="E301" s="23">
        <v>2906892.6446000002</v>
      </c>
      <c r="F301" s="23">
        <v>1364145.8317</v>
      </c>
      <c r="G301" s="24">
        <f t="shared" si="4"/>
        <v>4904835.8128000004</v>
      </c>
      <c r="H301" s="25"/>
      <c r="I301" s="25"/>
      <c r="J301" s="26"/>
      <c r="K301" s="26"/>
      <c r="L301" s="26"/>
      <c r="M301" s="26"/>
      <c r="N301" s="25"/>
      <c r="O301" s="25"/>
      <c r="P301" s="26"/>
      <c r="Q301" s="26"/>
      <c r="R301" s="26"/>
    </row>
    <row r="302" spans="1:18" ht="18">
      <c r="A302" s="21">
        <v>297</v>
      </c>
      <c r="B302" s="22" t="s">
        <v>103</v>
      </c>
      <c r="C302" s="22" t="s">
        <v>756</v>
      </c>
      <c r="D302" s="23">
        <v>781762.41440000001</v>
      </c>
      <c r="E302" s="23">
        <v>3585530.0762999998</v>
      </c>
      <c r="F302" s="23">
        <v>1682616.6309</v>
      </c>
      <c r="G302" s="24">
        <f t="shared" si="4"/>
        <v>6049909.1216000002</v>
      </c>
      <c r="H302" s="25"/>
      <c r="I302" s="25"/>
      <c r="J302" s="26"/>
      <c r="K302" s="26"/>
      <c r="L302" s="26"/>
      <c r="M302" s="26"/>
      <c r="N302" s="25"/>
      <c r="O302" s="25"/>
      <c r="P302" s="26"/>
      <c r="Q302" s="26"/>
      <c r="R302" s="26"/>
    </row>
    <row r="303" spans="1:18" ht="18">
      <c r="A303" s="21">
        <v>298</v>
      </c>
      <c r="B303" s="22" t="s">
        <v>103</v>
      </c>
      <c r="C303" s="22" t="s">
        <v>758</v>
      </c>
      <c r="D303" s="23">
        <v>663947.20909999998</v>
      </c>
      <c r="E303" s="23">
        <v>3045174.1390999998</v>
      </c>
      <c r="F303" s="23">
        <v>1429038.5358</v>
      </c>
      <c r="G303" s="24">
        <f t="shared" si="4"/>
        <v>5138159.8839999996</v>
      </c>
      <c r="H303" s="25"/>
      <c r="I303" s="25"/>
      <c r="J303" s="26"/>
      <c r="K303" s="26"/>
      <c r="L303" s="26"/>
      <c r="M303" s="26"/>
      <c r="N303" s="25"/>
      <c r="O303" s="25"/>
      <c r="P303" s="26"/>
      <c r="Q303" s="26"/>
      <c r="R303" s="26"/>
    </row>
    <row r="304" spans="1:18" ht="18">
      <c r="A304" s="21">
        <v>299</v>
      </c>
      <c r="B304" s="22" t="s">
        <v>103</v>
      </c>
      <c r="C304" s="22" t="s">
        <v>760</v>
      </c>
      <c r="D304" s="23">
        <v>599792.71810000006</v>
      </c>
      <c r="E304" s="23">
        <v>2750931.4733000002</v>
      </c>
      <c r="F304" s="23">
        <v>1290956.4134</v>
      </c>
      <c r="G304" s="24">
        <f t="shared" si="4"/>
        <v>4641680.6047999999</v>
      </c>
      <c r="H304" s="25"/>
      <c r="I304" s="25"/>
      <c r="J304" s="26"/>
      <c r="K304" s="26"/>
      <c r="L304" s="26"/>
      <c r="M304" s="26"/>
      <c r="N304" s="25"/>
      <c r="O304" s="25"/>
      <c r="P304" s="26"/>
      <c r="Q304" s="26"/>
      <c r="R304" s="26"/>
    </row>
    <row r="305" spans="1:18" ht="18">
      <c r="A305" s="21">
        <v>300</v>
      </c>
      <c r="B305" s="22" t="s">
        <v>103</v>
      </c>
      <c r="C305" s="22" t="s">
        <v>762</v>
      </c>
      <c r="D305" s="23">
        <v>583696.01040000003</v>
      </c>
      <c r="E305" s="23">
        <v>2677104.4016999998</v>
      </c>
      <c r="F305" s="23">
        <v>1256310.8642</v>
      </c>
      <c r="G305" s="24">
        <f t="shared" si="4"/>
        <v>4517111.2763</v>
      </c>
      <c r="H305" s="25"/>
      <c r="I305" s="25"/>
      <c r="J305" s="26"/>
      <c r="K305" s="26"/>
      <c r="L305" s="26"/>
      <c r="M305" s="26"/>
      <c r="N305" s="25"/>
      <c r="O305" s="25"/>
      <c r="P305" s="26"/>
      <c r="Q305" s="26"/>
      <c r="R305" s="26"/>
    </row>
    <row r="306" spans="1:18" ht="18">
      <c r="A306" s="21">
        <v>301</v>
      </c>
      <c r="B306" s="22" t="s">
        <v>103</v>
      </c>
      <c r="C306" s="22" t="s">
        <v>764</v>
      </c>
      <c r="D306" s="23">
        <v>519980.6201</v>
      </c>
      <c r="E306" s="23">
        <v>2384875.6579999998</v>
      </c>
      <c r="F306" s="23">
        <v>1119173.8345999999</v>
      </c>
      <c r="G306" s="24">
        <f t="shared" si="4"/>
        <v>4024030.1126999999</v>
      </c>
      <c r="H306" s="25"/>
      <c r="I306" s="25"/>
      <c r="J306" s="26"/>
      <c r="K306" s="26"/>
      <c r="L306" s="26"/>
      <c r="M306" s="26"/>
      <c r="N306" s="25"/>
      <c r="O306" s="25"/>
      <c r="P306" s="26"/>
      <c r="Q306" s="26"/>
      <c r="R306" s="26"/>
    </row>
    <row r="307" spans="1:18" ht="18">
      <c r="A307" s="21">
        <v>302</v>
      </c>
      <c r="B307" s="22" t="s">
        <v>103</v>
      </c>
      <c r="C307" s="22" t="s">
        <v>766</v>
      </c>
      <c r="D307" s="23">
        <v>563652.201</v>
      </c>
      <c r="E307" s="23">
        <v>2585174.0657000002</v>
      </c>
      <c r="F307" s="23">
        <v>1213169.8197999999</v>
      </c>
      <c r="G307" s="24">
        <f t="shared" si="4"/>
        <v>4361996.0865000002</v>
      </c>
      <c r="H307" s="25"/>
      <c r="I307" s="25"/>
      <c r="J307" s="26"/>
      <c r="K307" s="26"/>
      <c r="L307" s="26"/>
      <c r="M307" s="26"/>
      <c r="N307" s="25"/>
      <c r="O307" s="25"/>
      <c r="P307" s="26"/>
      <c r="Q307" s="26"/>
      <c r="R307" s="26"/>
    </row>
    <row r="308" spans="1:18" ht="18">
      <c r="A308" s="21">
        <v>303</v>
      </c>
      <c r="B308" s="22" t="s">
        <v>103</v>
      </c>
      <c r="C308" s="22" t="s">
        <v>768</v>
      </c>
      <c r="D308" s="23">
        <v>661707.4656</v>
      </c>
      <c r="E308" s="23">
        <v>3034901.6222000001</v>
      </c>
      <c r="F308" s="23">
        <v>1424217.8517</v>
      </c>
      <c r="G308" s="24">
        <f t="shared" si="4"/>
        <v>5120826.9395000003</v>
      </c>
      <c r="H308" s="25"/>
      <c r="I308" s="25"/>
      <c r="J308" s="26"/>
      <c r="K308" s="26"/>
      <c r="L308" s="26"/>
      <c r="M308" s="26"/>
      <c r="N308" s="25"/>
      <c r="O308" s="25"/>
      <c r="P308" s="26"/>
      <c r="Q308" s="26"/>
      <c r="R308" s="26"/>
    </row>
    <row r="309" spans="1:18" ht="18">
      <c r="A309" s="21">
        <v>304</v>
      </c>
      <c r="B309" s="22" t="s">
        <v>103</v>
      </c>
      <c r="C309" s="22" t="s">
        <v>770</v>
      </c>
      <c r="D309" s="23">
        <v>716220.46799999999</v>
      </c>
      <c r="E309" s="23">
        <v>3284923.8872000002</v>
      </c>
      <c r="F309" s="23">
        <v>1541548.2359</v>
      </c>
      <c r="G309" s="24">
        <f t="shared" si="4"/>
        <v>5542692.5910999998</v>
      </c>
      <c r="H309" s="25"/>
      <c r="I309" s="25"/>
      <c r="J309" s="26"/>
      <c r="K309" s="26"/>
      <c r="L309" s="26"/>
      <c r="M309" s="26"/>
      <c r="N309" s="25"/>
      <c r="O309" s="25"/>
      <c r="P309" s="26"/>
      <c r="Q309" s="26"/>
      <c r="R309" s="26"/>
    </row>
    <row r="310" spans="1:18" ht="18">
      <c r="A310" s="21">
        <v>305</v>
      </c>
      <c r="B310" s="22" t="s">
        <v>103</v>
      </c>
      <c r="C310" s="22" t="s">
        <v>772</v>
      </c>
      <c r="D310" s="23">
        <v>627513.93279999995</v>
      </c>
      <c r="E310" s="23">
        <v>2878074.0003</v>
      </c>
      <c r="F310" s="23">
        <v>1350621.8256999999</v>
      </c>
      <c r="G310" s="24">
        <f t="shared" si="4"/>
        <v>4856209.7588</v>
      </c>
      <c r="H310" s="25"/>
      <c r="I310" s="25"/>
      <c r="J310" s="26"/>
      <c r="K310" s="26"/>
      <c r="L310" s="26"/>
      <c r="M310" s="26"/>
      <c r="N310" s="25"/>
      <c r="O310" s="25"/>
      <c r="P310" s="26"/>
      <c r="Q310" s="26"/>
      <c r="R310" s="26"/>
    </row>
    <row r="311" spans="1:18" ht="18">
      <c r="A311" s="21">
        <v>306</v>
      </c>
      <c r="B311" s="22" t="s">
        <v>103</v>
      </c>
      <c r="C311" s="22" t="s">
        <v>774</v>
      </c>
      <c r="D311" s="23">
        <v>557480.40060000005</v>
      </c>
      <c r="E311" s="23">
        <v>2556867.2869000002</v>
      </c>
      <c r="F311" s="23">
        <v>1199886.0219000001</v>
      </c>
      <c r="G311" s="24">
        <f t="shared" si="4"/>
        <v>4314233.7094000001</v>
      </c>
      <c r="H311" s="25"/>
      <c r="I311" s="25"/>
      <c r="J311" s="26"/>
      <c r="K311" s="26"/>
      <c r="L311" s="26"/>
      <c r="M311" s="26"/>
      <c r="N311" s="25"/>
      <c r="O311" s="25"/>
      <c r="P311" s="26"/>
      <c r="Q311" s="26"/>
      <c r="R311" s="26"/>
    </row>
    <row r="312" spans="1:18" ht="18">
      <c r="A312" s="21">
        <v>307</v>
      </c>
      <c r="B312" s="22" t="s">
        <v>103</v>
      </c>
      <c r="C312" s="22" t="s">
        <v>776</v>
      </c>
      <c r="D312" s="23">
        <v>613151.83629999997</v>
      </c>
      <c r="E312" s="23">
        <v>2812202.6716</v>
      </c>
      <c r="F312" s="23">
        <v>1319709.7455</v>
      </c>
      <c r="G312" s="24">
        <f t="shared" si="4"/>
        <v>4745064.2533999998</v>
      </c>
      <c r="H312" s="25"/>
      <c r="I312" s="25"/>
      <c r="J312" s="26"/>
      <c r="K312" s="26"/>
      <c r="L312" s="26"/>
      <c r="M312" s="26"/>
      <c r="N312" s="25"/>
      <c r="O312" s="25"/>
      <c r="P312" s="26"/>
      <c r="Q312" s="26"/>
      <c r="R312" s="26"/>
    </row>
    <row r="313" spans="1:18" ht="18">
      <c r="A313" s="21">
        <v>308</v>
      </c>
      <c r="B313" s="22" t="s">
        <v>103</v>
      </c>
      <c r="C313" s="22" t="s">
        <v>778</v>
      </c>
      <c r="D313" s="23">
        <v>596463.7513</v>
      </c>
      <c r="E313" s="23">
        <v>2735663.2659</v>
      </c>
      <c r="F313" s="23">
        <v>1283791.3529000001</v>
      </c>
      <c r="G313" s="24">
        <f t="shared" si="4"/>
        <v>4615918.3700999999</v>
      </c>
      <c r="H313" s="25"/>
      <c r="I313" s="25"/>
      <c r="J313" s="26"/>
      <c r="K313" s="26"/>
      <c r="L313" s="26"/>
      <c r="M313" s="26"/>
      <c r="N313" s="25"/>
      <c r="O313" s="25"/>
      <c r="P313" s="26"/>
      <c r="Q313" s="26"/>
      <c r="R313" s="26"/>
    </row>
    <row r="314" spans="1:18" ht="18">
      <c r="A314" s="21">
        <v>309</v>
      </c>
      <c r="B314" s="22" t="s">
        <v>103</v>
      </c>
      <c r="C314" s="22" t="s">
        <v>780</v>
      </c>
      <c r="D314" s="23">
        <v>576934.36919999996</v>
      </c>
      <c r="E314" s="23">
        <v>2646092.3355</v>
      </c>
      <c r="F314" s="23">
        <v>1241757.5297999999</v>
      </c>
      <c r="G314" s="24">
        <f t="shared" si="4"/>
        <v>4464784.2345000003</v>
      </c>
      <c r="H314" s="25"/>
      <c r="I314" s="25"/>
      <c r="J314" s="26"/>
      <c r="K314" s="26"/>
      <c r="L314" s="26"/>
      <c r="M314" s="26"/>
      <c r="N314" s="25"/>
      <c r="O314" s="25"/>
      <c r="P314" s="26"/>
      <c r="Q314" s="26"/>
      <c r="R314" s="26"/>
    </row>
    <row r="315" spans="1:18" ht="18">
      <c r="A315" s="21">
        <v>310</v>
      </c>
      <c r="B315" s="22" t="s">
        <v>103</v>
      </c>
      <c r="C315" s="22" t="s">
        <v>782</v>
      </c>
      <c r="D315" s="23">
        <v>596831.00879999995</v>
      </c>
      <c r="E315" s="23">
        <v>2737347.6814999999</v>
      </c>
      <c r="F315" s="23">
        <v>1284581.8151</v>
      </c>
      <c r="G315" s="24">
        <f t="shared" si="4"/>
        <v>4618760.5054000001</v>
      </c>
      <c r="H315" s="25"/>
      <c r="I315" s="25"/>
      <c r="J315" s="26"/>
      <c r="K315" s="26"/>
      <c r="L315" s="26"/>
      <c r="M315" s="26"/>
      <c r="N315" s="25"/>
      <c r="O315" s="25"/>
      <c r="P315" s="26"/>
      <c r="Q315" s="26"/>
      <c r="R315" s="26"/>
    </row>
    <row r="316" spans="1:18" ht="36">
      <c r="A316" s="21">
        <v>311</v>
      </c>
      <c r="B316" s="22" t="s">
        <v>103</v>
      </c>
      <c r="C316" s="22" t="s">
        <v>784</v>
      </c>
      <c r="D316" s="23">
        <v>602296.71389999997</v>
      </c>
      <c r="E316" s="23">
        <v>2762415.9756</v>
      </c>
      <c r="F316" s="23">
        <v>1296345.8577000001</v>
      </c>
      <c r="G316" s="24">
        <f t="shared" si="4"/>
        <v>4661058.5471999999</v>
      </c>
      <c r="H316" s="25"/>
      <c r="I316" s="25"/>
      <c r="J316" s="26"/>
      <c r="K316" s="26"/>
      <c r="L316" s="26"/>
      <c r="M316" s="26"/>
      <c r="N316" s="25"/>
      <c r="O316" s="25"/>
      <c r="P316" s="26"/>
      <c r="Q316" s="26"/>
      <c r="R316" s="26"/>
    </row>
    <row r="317" spans="1:18" ht="18">
      <c r="A317" s="21">
        <v>312</v>
      </c>
      <c r="B317" s="22" t="s">
        <v>103</v>
      </c>
      <c r="C317" s="22" t="s">
        <v>786</v>
      </c>
      <c r="D317" s="23">
        <v>640741.32319999998</v>
      </c>
      <c r="E317" s="23">
        <v>2938741.0331000001</v>
      </c>
      <c r="F317" s="23">
        <v>1379091.6351999999</v>
      </c>
      <c r="G317" s="24">
        <f t="shared" si="4"/>
        <v>4958573.9914999995</v>
      </c>
      <c r="H317" s="25"/>
      <c r="I317" s="25"/>
      <c r="J317" s="26"/>
      <c r="K317" s="26"/>
      <c r="L317" s="26"/>
      <c r="M317" s="26"/>
      <c r="N317" s="25"/>
      <c r="O317" s="25"/>
      <c r="P317" s="26"/>
      <c r="Q317" s="26"/>
      <c r="R317" s="26"/>
    </row>
    <row r="318" spans="1:18" ht="18">
      <c r="A318" s="21">
        <v>313</v>
      </c>
      <c r="B318" s="22" t="s">
        <v>103</v>
      </c>
      <c r="C318" s="22" t="s">
        <v>788</v>
      </c>
      <c r="D318" s="23">
        <v>573197.35160000005</v>
      </c>
      <c r="E318" s="23">
        <v>2628952.6151000001</v>
      </c>
      <c r="F318" s="23">
        <v>1233714.2061999999</v>
      </c>
      <c r="G318" s="24">
        <f t="shared" si="4"/>
        <v>4435864.1728999997</v>
      </c>
      <c r="H318" s="25"/>
      <c r="I318" s="25"/>
      <c r="J318" s="26"/>
      <c r="K318" s="26"/>
      <c r="L318" s="26"/>
      <c r="M318" s="26"/>
      <c r="N318" s="25"/>
      <c r="O318" s="25"/>
      <c r="P318" s="26"/>
      <c r="Q318" s="26"/>
      <c r="R318" s="26"/>
    </row>
    <row r="319" spans="1:18" ht="18">
      <c r="A319" s="21">
        <v>314</v>
      </c>
      <c r="B319" s="22" t="s">
        <v>104</v>
      </c>
      <c r="C319" s="22" t="s">
        <v>793</v>
      </c>
      <c r="D319" s="23">
        <v>598577.48529999994</v>
      </c>
      <c r="E319" s="23">
        <v>2745357.8437999999</v>
      </c>
      <c r="F319" s="23">
        <v>1288340.8219999999</v>
      </c>
      <c r="G319" s="24">
        <f t="shared" si="4"/>
        <v>4632276.1511000004</v>
      </c>
      <c r="H319" s="25"/>
      <c r="I319" s="25"/>
      <c r="J319" s="26"/>
      <c r="K319" s="26"/>
      <c r="L319" s="26"/>
      <c r="M319" s="26"/>
      <c r="N319" s="25"/>
      <c r="O319" s="25"/>
      <c r="P319" s="26"/>
      <c r="Q319" s="26"/>
      <c r="R319" s="26"/>
    </row>
    <row r="320" spans="1:18" ht="18">
      <c r="A320" s="21">
        <v>315</v>
      </c>
      <c r="B320" s="22" t="s">
        <v>104</v>
      </c>
      <c r="C320" s="22" t="s">
        <v>795</v>
      </c>
      <c r="D320" s="23">
        <v>707944.3162</v>
      </c>
      <c r="E320" s="23">
        <v>3246965.5630999999</v>
      </c>
      <c r="F320" s="23">
        <v>1523735.1632999999</v>
      </c>
      <c r="G320" s="24">
        <f t="shared" si="4"/>
        <v>5478645.0426000003</v>
      </c>
      <c r="H320" s="25"/>
      <c r="I320" s="25"/>
      <c r="J320" s="26"/>
      <c r="K320" s="26"/>
      <c r="L320" s="26"/>
      <c r="M320" s="26"/>
      <c r="N320" s="25"/>
      <c r="O320" s="25"/>
      <c r="P320" s="26"/>
      <c r="Q320" s="26"/>
      <c r="R320" s="26"/>
    </row>
    <row r="321" spans="1:18" ht="18">
      <c r="A321" s="21">
        <v>316</v>
      </c>
      <c r="B321" s="22" t="s">
        <v>104</v>
      </c>
      <c r="C321" s="22" t="s">
        <v>797</v>
      </c>
      <c r="D321" s="23">
        <v>878578.20349999995</v>
      </c>
      <c r="E321" s="23">
        <v>4029572.8152999999</v>
      </c>
      <c r="F321" s="23">
        <v>1890996.8931</v>
      </c>
      <c r="G321" s="24">
        <f t="shared" si="4"/>
        <v>6799147.9118999997</v>
      </c>
      <c r="H321" s="25"/>
      <c r="I321" s="25"/>
      <c r="J321" s="26"/>
      <c r="K321" s="26"/>
      <c r="L321" s="26"/>
      <c r="M321" s="26"/>
      <c r="N321" s="25"/>
      <c r="O321" s="25"/>
      <c r="P321" s="26"/>
      <c r="Q321" s="26"/>
      <c r="R321" s="26"/>
    </row>
    <row r="322" spans="1:18" ht="18">
      <c r="A322" s="21">
        <v>317</v>
      </c>
      <c r="B322" s="22" t="s">
        <v>104</v>
      </c>
      <c r="C322" s="22" t="s">
        <v>799</v>
      </c>
      <c r="D322" s="23">
        <v>664541.70660000003</v>
      </c>
      <c r="E322" s="23">
        <v>3047900.7843999998</v>
      </c>
      <c r="F322" s="23">
        <v>1430318.0952000001</v>
      </c>
      <c r="G322" s="24">
        <f t="shared" si="4"/>
        <v>5142760.5861999998</v>
      </c>
      <c r="H322" s="25"/>
      <c r="I322" s="25"/>
      <c r="J322" s="26"/>
      <c r="K322" s="26"/>
      <c r="L322" s="26"/>
      <c r="M322" s="26"/>
      <c r="N322" s="25"/>
      <c r="O322" s="25"/>
      <c r="P322" s="26"/>
      <c r="Q322" s="26"/>
      <c r="R322" s="26"/>
    </row>
    <row r="323" spans="1:18" ht="18">
      <c r="A323" s="21">
        <v>318</v>
      </c>
      <c r="B323" s="22" t="s">
        <v>104</v>
      </c>
      <c r="C323" s="22" t="s">
        <v>801</v>
      </c>
      <c r="D323" s="23">
        <v>570234.75470000005</v>
      </c>
      <c r="E323" s="23">
        <v>2615364.7527000001</v>
      </c>
      <c r="F323" s="23">
        <v>1227337.6976000001</v>
      </c>
      <c r="G323" s="24">
        <f t="shared" si="4"/>
        <v>4412937.2050000001</v>
      </c>
      <c r="H323" s="25"/>
      <c r="I323" s="25"/>
      <c r="J323" s="26"/>
      <c r="K323" s="26"/>
      <c r="L323" s="26"/>
      <c r="M323" s="26"/>
      <c r="N323" s="25"/>
      <c r="O323" s="25"/>
      <c r="P323" s="26"/>
      <c r="Q323" s="26"/>
      <c r="R323" s="26"/>
    </row>
    <row r="324" spans="1:18" ht="18">
      <c r="A324" s="21">
        <v>319</v>
      </c>
      <c r="B324" s="22" t="s">
        <v>104</v>
      </c>
      <c r="C324" s="22" t="s">
        <v>803</v>
      </c>
      <c r="D324" s="23">
        <v>559385.15139999997</v>
      </c>
      <c r="E324" s="23">
        <v>2565603.3697000002</v>
      </c>
      <c r="F324" s="23">
        <v>1203985.6886</v>
      </c>
      <c r="G324" s="24">
        <f t="shared" si="4"/>
        <v>4328974.2096999995</v>
      </c>
      <c r="H324" s="25"/>
      <c r="I324" s="25"/>
      <c r="J324" s="26"/>
      <c r="K324" s="26"/>
      <c r="L324" s="26"/>
      <c r="M324" s="26"/>
      <c r="N324" s="25"/>
      <c r="O324" s="25"/>
      <c r="P324" s="26"/>
      <c r="Q324" s="26"/>
      <c r="R324" s="26"/>
    </row>
    <row r="325" spans="1:18" ht="18">
      <c r="A325" s="21">
        <v>320</v>
      </c>
      <c r="B325" s="22" t="s">
        <v>104</v>
      </c>
      <c r="C325" s="22" t="s">
        <v>805</v>
      </c>
      <c r="D325" s="23">
        <v>785223.18019999994</v>
      </c>
      <c r="E325" s="23">
        <v>3601402.7758999998</v>
      </c>
      <c r="F325" s="23">
        <v>1690065.3672</v>
      </c>
      <c r="G325" s="24">
        <f t="shared" si="4"/>
        <v>6076691.3233000003</v>
      </c>
      <c r="H325" s="25"/>
      <c r="I325" s="25"/>
      <c r="J325" s="26"/>
      <c r="K325" s="26"/>
      <c r="L325" s="26"/>
      <c r="M325" s="26"/>
      <c r="N325" s="25"/>
      <c r="O325" s="25"/>
      <c r="P325" s="26"/>
      <c r="Q325" s="26"/>
      <c r="R325" s="26"/>
    </row>
    <row r="326" spans="1:18" ht="18">
      <c r="A326" s="21">
        <v>321</v>
      </c>
      <c r="B326" s="22" t="s">
        <v>104</v>
      </c>
      <c r="C326" s="22" t="s">
        <v>807</v>
      </c>
      <c r="D326" s="23">
        <v>659013.47609999997</v>
      </c>
      <c r="E326" s="23">
        <v>3022545.7192000002</v>
      </c>
      <c r="F326" s="23">
        <v>1418419.4767</v>
      </c>
      <c r="G326" s="24">
        <f t="shared" si="4"/>
        <v>5099978.6720000003</v>
      </c>
      <c r="H326" s="25"/>
      <c r="I326" s="25"/>
      <c r="J326" s="26"/>
      <c r="K326" s="26"/>
      <c r="L326" s="26"/>
      <c r="M326" s="26"/>
      <c r="N326" s="25"/>
      <c r="O326" s="25"/>
      <c r="P326" s="26"/>
      <c r="Q326" s="26"/>
      <c r="R326" s="26"/>
    </row>
    <row r="327" spans="1:18" ht="18">
      <c r="A327" s="21">
        <v>322</v>
      </c>
      <c r="B327" s="22" t="s">
        <v>104</v>
      </c>
      <c r="C327" s="22" t="s">
        <v>809</v>
      </c>
      <c r="D327" s="23">
        <v>577252.06999999995</v>
      </c>
      <c r="E327" s="23">
        <v>2647549.4607000002</v>
      </c>
      <c r="F327" s="23">
        <v>1242441.3291</v>
      </c>
      <c r="G327" s="24">
        <f t="shared" ref="G327:G390" si="5">D327+E327+F327</f>
        <v>4467242.8597999997</v>
      </c>
      <c r="H327" s="25"/>
      <c r="I327" s="25"/>
      <c r="J327" s="26"/>
      <c r="K327" s="26"/>
      <c r="L327" s="26"/>
      <c r="M327" s="26"/>
      <c r="N327" s="25"/>
      <c r="O327" s="25"/>
      <c r="P327" s="26"/>
      <c r="Q327" s="26"/>
      <c r="R327" s="26"/>
    </row>
    <row r="328" spans="1:18" ht="18">
      <c r="A328" s="21">
        <v>323</v>
      </c>
      <c r="B328" s="22" t="s">
        <v>104</v>
      </c>
      <c r="C328" s="22" t="s">
        <v>811</v>
      </c>
      <c r="D328" s="23">
        <v>609835.3909</v>
      </c>
      <c r="E328" s="23">
        <v>2796991.8934999998</v>
      </c>
      <c r="F328" s="23">
        <v>1312571.6355000001</v>
      </c>
      <c r="G328" s="24">
        <f t="shared" si="5"/>
        <v>4719398.9199000001</v>
      </c>
      <c r="H328" s="25"/>
      <c r="I328" s="25"/>
      <c r="J328" s="26"/>
      <c r="K328" s="26"/>
      <c r="L328" s="26"/>
      <c r="M328" s="26"/>
      <c r="N328" s="25"/>
      <c r="O328" s="25"/>
      <c r="P328" s="26"/>
      <c r="Q328" s="26"/>
      <c r="R328" s="26"/>
    </row>
    <row r="329" spans="1:18" ht="18">
      <c r="A329" s="21">
        <v>324</v>
      </c>
      <c r="B329" s="22" t="s">
        <v>104</v>
      </c>
      <c r="C329" s="22" t="s">
        <v>813</v>
      </c>
      <c r="D329" s="23">
        <v>848316.4129</v>
      </c>
      <c r="E329" s="23">
        <v>3890778.0120000001</v>
      </c>
      <c r="F329" s="23">
        <v>1825863.3034999999</v>
      </c>
      <c r="G329" s="24">
        <f t="shared" si="5"/>
        <v>6564957.7284000004</v>
      </c>
      <c r="H329" s="25"/>
      <c r="I329" s="25"/>
      <c r="J329" s="26"/>
      <c r="K329" s="26"/>
      <c r="L329" s="26"/>
      <c r="M329" s="26"/>
      <c r="N329" s="25"/>
      <c r="O329" s="25"/>
      <c r="P329" s="26"/>
      <c r="Q329" s="26"/>
      <c r="R329" s="26"/>
    </row>
    <row r="330" spans="1:18" ht="18">
      <c r="A330" s="21">
        <v>325</v>
      </c>
      <c r="B330" s="22" t="s">
        <v>104</v>
      </c>
      <c r="C330" s="22" t="s">
        <v>815</v>
      </c>
      <c r="D330" s="23">
        <v>627214.23140000005</v>
      </c>
      <c r="E330" s="23">
        <v>2876699.4287</v>
      </c>
      <c r="F330" s="23">
        <v>1349976.7671000001</v>
      </c>
      <c r="G330" s="24">
        <f t="shared" si="5"/>
        <v>4853890.4271999998</v>
      </c>
      <c r="H330" s="25"/>
      <c r="I330" s="25"/>
      <c r="J330" s="26"/>
      <c r="K330" s="26"/>
      <c r="L330" s="26"/>
      <c r="M330" s="26"/>
      <c r="N330" s="25"/>
      <c r="O330" s="25"/>
      <c r="P330" s="26"/>
      <c r="Q330" s="26"/>
      <c r="R330" s="26"/>
    </row>
    <row r="331" spans="1:18" ht="18">
      <c r="A331" s="21">
        <v>326</v>
      </c>
      <c r="B331" s="22" t="s">
        <v>104</v>
      </c>
      <c r="C331" s="22" t="s">
        <v>817</v>
      </c>
      <c r="D331" s="23">
        <v>529471.04879999999</v>
      </c>
      <c r="E331" s="23">
        <v>2428403.2272000001</v>
      </c>
      <c r="F331" s="23">
        <v>1139600.4410999999</v>
      </c>
      <c r="G331" s="24">
        <f t="shared" si="5"/>
        <v>4097474.7171</v>
      </c>
      <c r="H331" s="25"/>
      <c r="I331" s="25"/>
      <c r="J331" s="26"/>
      <c r="K331" s="26"/>
      <c r="L331" s="26"/>
      <c r="M331" s="26"/>
      <c r="N331" s="25"/>
      <c r="O331" s="25"/>
      <c r="P331" s="26"/>
      <c r="Q331" s="26"/>
      <c r="R331" s="26"/>
    </row>
    <row r="332" spans="1:18" ht="18">
      <c r="A332" s="21">
        <v>327</v>
      </c>
      <c r="B332" s="22" t="s">
        <v>104</v>
      </c>
      <c r="C332" s="22" t="s">
        <v>819</v>
      </c>
      <c r="D332" s="23">
        <v>727741.06090000004</v>
      </c>
      <c r="E332" s="23">
        <v>3337762.7444000002</v>
      </c>
      <c r="F332" s="23">
        <v>1566344.4410999999</v>
      </c>
      <c r="G332" s="24">
        <f t="shared" si="5"/>
        <v>5631848.2463999996</v>
      </c>
      <c r="H332" s="25"/>
      <c r="I332" s="25"/>
      <c r="J332" s="26"/>
      <c r="K332" s="26"/>
      <c r="L332" s="26"/>
      <c r="M332" s="26"/>
      <c r="N332" s="25"/>
      <c r="O332" s="25"/>
      <c r="P332" s="26"/>
      <c r="Q332" s="26"/>
      <c r="R332" s="26"/>
    </row>
    <row r="333" spans="1:18" ht="18">
      <c r="A333" s="21">
        <v>328</v>
      </c>
      <c r="B333" s="22" t="s">
        <v>104</v>
      </c>
      <c r="C333" s="22" t="s">
        <v>821</v>
      </c>
      <c r="D333" s="23">
        <v>818522.38939999999</v>
      </c>
      <c r="E333" s="23">
        <v>3754128.6091</v>
      </c>
      <c r="F333" s="23">
        <v>1761736.5068999999</v>
      </c>
      <c r="G333" s="24">
        <f t="shared" si="5"/>
        <v>6334387.5054000001</v>
      </c>
      <c r="H333" s="25"/>
      <c r="I333" s="25"/>
      <c r="J333" s="26"/>
      <c r="K333" s="26"/>
      <c r="L333" s="26"/>
      <c r="M333" s="26"/>
      <c r="N333" s="25"/>
      <c r="O333" s="25"/>
      <c r="P333" s="26"/>
      <c r="Q333" s="26"/>
      <c r="R333" s="26"/>
    </row>
    <row r="334" spans="1:18" ht="18">
      <c r="A334" s="21">
        <v>329</v>
      </c>
      <c r="B334" s="22" t="s">
        <v>104</v>
      </c>
      <c r="C334" s="22" t="s">
        <v>823</v>
      </c>
      <c r="D334" s="23">
        <v>599898.09279999998</v>
      </c>
      <c r="E334" s="23">
        <v>2751414.7713000001</v>
      </c>
      <c r="F334" s="23">
        <v>1291183.2153</v>
      </c>
      <c r="G334" s="24">
        <f t="shared" si="5"/>
        <v>4642496.0794000002</v>
      </c>
      <c r="H334" s="25"/>
      <c r="I334" s="25"/>
      <c r="J334" s="26"/>
      <c r="K334" s="26"/>
      <c r="L334" s="26"/>
      <c r="M334" s="26"/>
      <c r="N334" s="25"/>
      <c r="O334" s="25"/>
      <c r="P334" s="26"/>
      <c r="Q334" s="26"/>
      <c r="R334" s="26"/>
    </row>
    <row r="335" spans="1:18" ht="18">
      <c r="A335" s="21">
        <v>330</v>
      </c>
      <c r="B335" s="22" t="s">
        <v>104</v>
      </c>
      <c r="C335" s="22" t="s">
        <v>825</v>
      </c>
      <c r="D335" s="23">
        <v>634805.8996</v>
      </c>
      <c r="E335" s="23">
        <v>2911518.3895999999</v>
      </c>
      <c r="F335" s="23">
        <v>1366316.6000999999</v>
      </c>
      <c r="G335" s="24">
        <f t="shared" si="5"/>
        <v>4912640.8892999999</v>
      </c>
      <c r="H335" s="25"/>
      <c r="I335" s="25"/>
      <c r="J335" s="26"/>
      <c r="K335" s="26"/>
      <c r="L335" s="26"/>
      <c r="M335" s="26"/>
      <c r="N335" s="25"/>
      <c r="O335" s="25"/>
      <c r="P335" s="26"/>
      <c r="Q335" s="26"/>
      <c r="R335" s="26"/>
    </row>
    <row r="336" spans="1:18" ht="18">
      <c r="A336" s="21">
        <v>331</v>
      </c>
      <c r="B336" s="22" t="s">
        <v>104</v>
      </c>
      <c r="C336" s="22" t="s">
        <v>827</v>
      </c>
      <c r="D336" s="23">
        <v>662091.4558</v>
      </c>
      <c r="E336" s="23">
        <v>3036662.7820000001</v>
      </c>
      <c r="F336" s="23">
        <v>1425044.3282999999</v>
      </c>
      <c r="G336" s="24">
        <f t="shared" si="5"/>
        <v>5123798.5661000004</v>
      </c>
      <c r="H336" s="25"/>
      <c r="I336" s="25"/>
      <c r="J336" s="26"/>
      <c r="K336" s="26"/>
      <c r="L336" s="26"/>
      <c r="M336" s="26"/>
      <c r="N336" s="25"/>
      <c r="O336" s="25"/>
      <c r="P336" s="26"/>
      <c r="Q336" s="26"/>
      <c r="R336" s="26"/>
    </row>
    <row r="337" spans="1:18" ht="18">
      <c r="A337" s="21">
        <v>332</v>
      </c>
      <c r="B337" s="22" t="s">
        <v>104</v>
      </c>
      <c r="C337" s="22" t="s">
        <v>829</v>
      </c>
      <c r="D337" s="23">
        <v>684037.53079999995</v>
      </c>
      <c r="E337" s="23">
        <v>3137317.8023999999</v>
      </c>
      <c r="F337" s="23">
        <v>1472279.6904</v>
      </c>
      <c r="G337" s="24">
        <f t="shared" si="5"/>
        <v>5293635.0236</v>
      </c>
      <c r="H337" s="25"/>
      <c r="I337" s="25"/>
      <c r="J337" s="26"/>
      <c r="K337" s="26"/>
      <c r="L337" s="26"/>
      <c r="M337" s="26"/>
      <c r="N337" s="25"/>
      <c r="O337" s="25"/>
      <c r="P337" s="26"/>
      <c r="Q337" s="26"/>
      <c r="R337" s="26"/>
    </row>
    <row r="338" spans="1:18" ht="18">
      <c r="A338" s="21">
        <v>333</v>
      </c>
      <c r="B338" s="22" t="s">
        <v>104</v>
      </c>
      <c r="C338" s="22" t="s">
        <v>831</v>
      </c>
      <c r="D338" s="23">
        <v>689952.18799999997</v>
      </c>
      <c r="E338" s="23">
        <v>3164445.2022000002</v>
      </c>
      <c r="F338" s="23">
        <v>1485010.0296</v>
      </c>
      <c r="G338" s="24">
        <f t="shared" si="5"/>
        <v>5339407.4198000003</v>
      </c>
      <c r="H338" s="25"/>
      <c r="I338" s="25"/>
      <c r="J338" s="26"/>
      <c r="K338" s="26"/>
      <c r="L338" s="26"/>
      <c r="M338" s="26"/>
      <c r="N338" s="25"/>
      <c r="O338" s="25"/>
      <c r="P338" s="26"/>
      <c r="Q338" s="26"/>
      <c r="R338" s="26"/>
    </row>
    <row r="339" spans="1:18" ht="18">
      <c r="A339" s="21">
        <v>334</v>
      </c>
      <c r="B339" s="22" t="s">
        <v>104</v>
      </c>
      <c r="C339" s="22" t="s">
        <v>833</v>
      </c>
      <c r="D339" s="23">
        <v>646346.85719999997</v>
      </c>
      <c r="E339" s="23">
        <v>2964450.6483999998</v>
      </c>
      <c r="F339" s="23">
        <v>1391156.6369</v>
      </c>
      <c r="G339" s="24">
        <f t="shared" si="5"/>
        <v>5001954.1425000001</v>
      </c>
      <c r="H339" s="25"/>
      <c r="I339" s="25"/>
      <c r="J339" s="26"/>
      <c r="K339" s="26"/>
      <c r="L339" s="26"/>
      <c r="M339" s="26"/>
      <c r="N339" s="25"/>
      <c r="O339" s="25"/>
      <c r="P339" s="26"/>
      <c r="Q339" s="26"/>
      <c r="R339" s="26"/>
    </row>
    <row r="340" spans="1:18" ht="18">
      <c r="A340" s="21">
        <v>335</v>
      </c>
      <c r="B340" s="22" t="s">
        <v>104</v>
      </c>
      <c r="C340" s="22" t="s">
        <v>835</v>
      </c>
      <c r="D340" s="23">
        <v>592867.54870000004</v>
      </c>
      <c r="E340" s="23">
        <v>2719169.3895999999</v>
      </c>
      <c r="F340" s="23">
        <v>1276051.1109</v>
      </c>
      <c r="G340" s="24">
        <f t="shared" si="5"/>
        <v>4588088.0492000002</v>
      </c>
      <c r="H340" s="25"/>
      <c r="I340" s="25"/>
      <c r="J340" s="26"/>
      <c r="K340" s="26"/>
      <c r="L340" s="26"/>
      <c r="M340" s="26"/>
      <c r="N340" s="25"/>
      <c r="O340" s="25"/>
      <c r="P340" s="26"/>
      <c r="Q340" s="26"/>
      <c r="R340" s="26"/>
    </row>
    <row r="341" spans="1:18" ht="18">
      <c r="A341" s="21">
        <v>336</v>
      </c>
      <c r="B341" s="22" t="s">
        <v>104</v>
      </c>
      <c r="C341" s="22" t="s">
        <v>837</v>
      </c>
      <c r="D341" s="23">
        <v>727578.02280000004</v>
      </c>
      <c r="E341" s="23">
        <v>3337014.9748999998</v>
      </c>
      <c r="F341" s="23">
        <v>1565993.5281</v>
      </c>
      <c r="G341" s="24">
        <f t="shared" si="5"/>
        <v>5630586.5257999999</v>
      </c>
      <c r="H341" s="25"/>
      <c r="I341" s="25"/>
      <c r="J341" s="26"/>
      <c r="K341" s="26"/>
      <c r="L341" s="26"/>
      <c r="M341" s="26"/>
      <c r="N341" s="25"/>
      <c r="O341" s="25"/>
      <c r="P341" s="26"/>
      <c r="Q341" s="26"/>
      <c r="R341" s="26"/>
    </row>
    <row r="342" spans="1:18" ht="18">
      <c r="A342" s="21">
        <v>337</v>
      </c>
      <c r="B342" s="22" t="s">
        <v>104</v>
      </c>
      <c r="C342" s="22" t="s">
        <v>839</v>
      </c>
      <c r="D342" s="23">
        <v>538050.10060000001</v>
      </c>
      <c r="E342" s="23">
        <v>2467750.7935000001</v>
      </c>
      <c r="F342" s="23">
        <v>1158065.4569000001</v>
      </c>
      <c r="G342" s="24">
        <f t="shared" si="5"/>
        <v>4163866.3509999998</v>
      </c>
      <c r="H342" s="25"/>
      <c r="I342" s="25"/>
      <c r="J342" s="26"/>
      <c r="K342" s="26"/>
      <c r="L342" s="26"/>
      <c r="M342" s="26"/>
      <c r="N342" s="25"/>
      <c r="O342" s="25"/>
      <c r="P342" s="26"/>
      <c r="Q342" s="26"/>
      <c r="R342" s="26"/>
    </row>
    <row r="343" spans="1:18" ht="18">
      <c r="A343" s="21">
        <v>338</v>
      </c>
      <c r="B343" s="22" t="s">
        <v>104</v>
      </c>
      <c r="C343" s="22" t="s">
        <v>841</v>
      </c>
      <c r="D343" s="23">
        <v>675317.12670000002</v>
      </c>
      <c r="E343" s="23">
        <v>3097321.9284999999</v>
      </c>
      <c r="F343" s="23">
        <v>1453510.4369999999</v>
      </c>
      <c r="G343" s="24">
        <f t="shared" si="5"/>
        <v>5226149.4922000002</v>
      </c>
      <c r="H343" s="25"/>
      <c r="I343" s="25"/>
      <c r="J343" s="26"/>
      <c r="K343" s="26"/>
      <c r="L343" s="26"/>
      <c r="M343" s="26"/>
      <c r="N343" s="25"/>
      <c r="O343" s="25"/>
      <c r="P343" s="26"/>
      <c r="Q343" s="26"/>
      <c r="R343" s="26"/>
    </row>
    <row r="344" spans="1:18" ht="18">
      <c r="A344" s="21">
        <v>339</v>
      </c>
      <c r="B344" s="22" t="s">
        <v>104</v>
      </c>
      <c r="C344" s="22" t="s">
        <v>843</v>
      </c>
      <c r="D344" s="23">
        <v>614197.50410000002</v>
      </c>
      <c r="E344" s="23">
        <v>2816998.5959999999</v>
      </c>
      <c r="F344" s="23">
        <v>1321960.3757</v>
      </c>
      <c r="G344" s="24">
        <f t="shared" si="5"/>
        <v>4753156.4758000001</v>
      </c>
      <c r="H344" s="25"/>
      <c r="I344" s="25"/>
      <c r="J344" s="26"/>
      <c r="K344" s="26"/>
      <c r="L344" s="26"/>
      <c r="M344" s="26"/>
      <c r="N344" s="25"/>
      <c r="O344" s="25"/>
      <c r="P344" s="26"/>
      <c r="Q344" s="26"/>
      <c r="R344" s="26"/>
    </row>
    <row r="345" spans="1:18" ht="18">
      <c r="A345" s="21">
        <v>340</v>
      </c>
      <c r="B345" s="22" t="s">
        <v>104</v>
      </c>
      <c r="C345" s="22" t="s">
        <v>845</v>
      </c>
      <c r="D345" s="23">
        <v>569130.54619999998</v>
      </c>
      <c r="E345" s="23">
        <v>2610300.3330999999</v>
      </c>
      <c r="F345" s="23">
        <v>1224961.0681</v>
      </c>
      <c r="G345" s="24">
        <f t="shared" si="5"/>
        <v>4404391.9473999999</v>
      </c>
      <c r="H345" s="25"/>
      <c r="I345" s="25"/>
      <c r="J345" s="26"/>
      <c r="K345" s="26"/>
      <c r="L345" s="26"/>
      <c r="M345" s="26"/>
      <c r="N345" s="25"/>
      <c r="O345" s="25"/>
      <c r="P345" s="26"/>
      <c r="Q345" s="26"/>
      <c r="R345" s="26"/>
    </row>
    <row r="346" spans="1:18" ht="18">
      <c r="A346" s="21">
        <v>341</v>
      </c>
      <c r="B346" s="22" t="s">
        <v>105</v>
      </c>
      <c r="C346" s="22" t="s">
        <v>850</v>
      </c>
      <c r="D346" s="23">
        <v>1065576.4637</v>
      </c>
      <c r="E346" s="23">
        <v>4887234.7772000004</v>
      </c>
      <c r="F346" s="23">
        <v>2293480.2777</v>
      </c>
      <c r="G346" s="24">
        <f t="shared" si="5"/>
        <v>8246291.5186000001</v>
      </c>
      <c r="H346" s="25"/>
      <c r="I346" s="25"/>
      <c r="J346" s="26"/>
      <c r="K346" s="26"/>
      <c r="L346" s="26"/>
      <c r="M346" s="26"/>
      <c r="N346" s="25"/>
      <c r="O346" s="25"/>
      <c r="P346" s="26"/>
      <c r="Q346" s="26"/>
      <c r="R346" s="26"/>
    </row>
    <row r="347" spans="1:18" ht="18">
      <c r="A347" s="21">
        <v>342</v>
      </c>
      <c r="B347" s="22" t="s">
        <v>105</v>
      </c>
      <c r="C347" s="22" t="s">
        <v>852</v>
      </c>
      <c r="D347" s="23">
        <v>1083506.2150000001</v>
      </c>
      <c r="E347" s="23">
        <v>4969469.0487000002</v>
      </c>
      <c r="F347" s="23">
        <v>2332071.1554</v>
      </c>
      <c r="G347" s="24">
        <f t="shared" si="5"/>
        <v>8385046.4190999996</v>
      </c>
      <c r="H347" s="25"/>
      <c r="I347" s="25"/>
      <c r="J347" s="26"/>
      <c r="K347" s="26"/>
      <c r="L347" s="26"/>
      <c r="M347" s="26"/>
      <c r="N347" s="25"/>
      <c r="O347" s="25"/>
      <c r="P347" s="26"/>
      <c r="Q347" s="26"/>
      <c r="R347" s="26"/>
    </row>
    <row r="348" spans="1:18" ht="18">
      <c r="A348" s="21">
        <v>343</v>
      </c>
      <c r="B348" s="22" t="s">
        <v>105</v>
      </c>
      <c r="C348" s="22" t="s">
        <v>854</v>
      </c>
      <c r="D348" s="23">
        <v>896687.91949999996</v>
      </c>
      <c r="E348" s="23">
        <v>4112632.4893</v>
      </c>
      <c r="F348" s="23">
        <v>1929975.1155000001</v>
      </c>
      <c r="G348" s="24">
        <f t="shared" si="5"/>
        <v>6939295.5242999997</v>
      </c>
      <c r="H348" s="25"/>
      <c r="I348" s="25"/>
      <c r="J348" s="26"/>
      <c r="K348" s="26"/>
      <c r="L348" s="26"/>
      <c r="M348" s="26"/>
      <c r="N348" s="25"/>
      <c r="O348" s="25"/>
      <c r="P348" s="26"/>
      <c r="Q348" s="26"/>
      <c r="R348" s="26"/>
    </row>
    <row r="349" spans="1:18" ht="18">
      <c r="A349" s="21">
        <v>344</v>
      </c>
      <c r="B349" s="22" t="s">
        <v>105</v>
      </c>
      <c r="C349" s="22" t="s">
        <v>856</v>
      </c>
      <c r="D349" s="23">
        <v>690436.86990000005</v>
      </c>
      <c r="E349" s="23">
        <v>3166668.1812</v>
      </c>
      <c r="F349" s="23">
        <v>1486053.2286</v>
      </c>
      <c r="G349" s="24">
        <f t="shared" si="5"/>
        <v>5343158.2796999998</v>
      </c>
      <c r="H349" s="25"/>
      <c r="I349" s="25"/>
      <c r="J349" s="26"/>
      <c r="K349" s="26"/>
      <c r="L349" s="26"/>
      <c r="M349" s="26"/>
      <c r="N349" s="25"/>
      <c r="O349" s="25"/>
      <c r="P349" s="26"/>
      <c r="Q349" s="26"/>
      <c r="R349" s="26"/>
    </row>
    <row r="350" spans="1:18" ht="18">
      <c r="A350" s="21">
        <v>345</v>
      </c>
      <c r="B350" s="22" t="s">
        <v>105</v>
      </c>
      <c r="C350" s="22" t="s">
        <v>858</v>
      </c>
      <c r="D350" s="23">
        <v>1135047.0453999999</v>
      </c>
      <c r="E350" s="23">
        <v>5205859.5351999998</v>
      </c>
      <c r="F350" s="23">
        <v>2443004.4221000001</v>
      </c>
      <c r="G350" s="24">
        <f t="shared" si="5"/>
        <v>8783911.0026999991</v>
      </c>
      <c r="H350" s="25"/>
      <c r="I350" s="25"/>
      <c r="J350" s="26"/>
      <c r="K350" s="26"/>
      <c r="L350" s="26"/>
      <c r="M350" s="26"/>
      <c r="N350" s="25"/>
      <c r="O350" s="25"/>
      <c r="P350" s="26"/>
      <c r="Q350" s="26"/>
      <c r="R350" s="26"/>
    </row>
    <row r="351" spans="1:18" ht="18">
      <c r="A351" s="21">
        <v>346</v>
      </c>
      <c r="B351" s="22" t="s">
        <v>105</v>
      </c>
      <c r="C351" s="22" t="s">
        <v>860</v>
      </c>
      <c r="D351" s="23">
        <v>760379.1335</v>
      </c>
      <c r="E351" s="23">
        <v>3487456.2941000001</v>
      </c>
      <c r="F351" s="23">
        <v>1636592.5915999999</v>
      </c>
      <c r="G351" s="24">
        <f t="shared" si="5"/>
        <v>5884428.0192</v>
      </c>
      <c r="H351" s="25"/>
      <c r="I351" s="25"/>
      <c r="J351" s="26"/>
      <c r="K351" s="26"/>
      <c r="L351" s="26"/>
      <c r="M351" s="26"/>
      <c r="N351" s="25"/>
      <c r="O351" s="25"/>
      <c r="P351" s="26"/>
      <c r="Q351" s="26"/>
      <c r="R351" s="26"/>
    </row>
    <row r="352" spans="1:18" ht="18">
      <c r="A352" s="21">
        <v>347</v>
      </c>
      <c r="B352" s="22" t="s">
        <v>105</v>
      </c>
      <c r="C352" s="22" t="s">
        <v>862</v>
      </c>
      <c r="D352" s="23">
        <v>663049.10880000005</v>
      </c>
      <c r="E352" s="23">
        <v>3041055.0290000001</v>
      </c>
      <c r="F352" s="23">
        <v>1427105.5208999999</v>
      </c>
      <c r="G352" s="24">
        <f t="shared" si="5"/>
        <v>5131209.6586999996</v>
      </c>
      <c r="H352" s="25"/>
      <c r="I352" s="25"/>
      <c r="J352" s="26"/>
      <c r="K352" s="26"/>
      <c r="L352" s="26"/>
      <c r="M352" s="26"/>
      <c r="N352" s="25"/>
      <c r="O352" s="25"/>
      <c r="P352" s="26"/>
      <c r="Q352" s="26"/>
      <c r="R352" s="26"/>
    </row>
    <row r="353" spans="1:18" ht="18">
      <c r="A353" s="21">
        <v>348</v>
      </c>
      <c r="B353" s="22" t="s">
        <v>105</v>
      </c>
      <c r="C353" s="22" t="s">
        <v>864</v>
      </c>
      <c r="D353" s="23">
        <v>883469.46389999997</v>
      </c>
      <c r="E353" s="23">
        <v>4052006.4358000001</v>
      </c>
      <c r="F353" s="23">
        <v>1901524.5367000001</v>
      </c>
      <c r="G353" s="24">
        <f t="shared" si="5"/>
        <v>6837000.4364</v>
      </c>
      <c r="H353" s="25"/>
      <c r="I353" s="25"/>
      <c r="J353" s="26"/>
      <c r="K353" s="26"/>
      <c r="L353" s="26"/>
      <c r="M353" s="26"/>
      <c r="N353" s="25"/>
      <c r="O353" s="25"/>
      <c r="P353" s="26"/>
      <c r="Q353" s="26"/>
      <c r="R353" s="26"/>
    </row>
    <row r="354" spans="1:18" ht="18">
      <c r="A354" s="21">
        <v>349</v>
      </c>
      <c r="B354" s="22" t="s">
        <v>105</v>
      </c>
      <c r="C354" s="22" t="s">
        <v>866</v>
      </c>
      <c r="D354" s="23">
        <v>974558.71920000005</v>
      </c>
      <c r="E354" s="23">
        <v>4469784.5976</v>
      </c>
      <c r="F354" s="23">
        <v>2097579.3648999999</v>
      </c>
      <c r="G354" s="24">
        <f t="shared" si="5"/>
        <v>7541922.6816999996</v>
      </c>
      <c r="H354" s="25"/>
      <c r="I354" s="25"/>
      <c r="J354" s="26"/>
      <c r="K354" s="26"/>
      <c r="L354" s="26"/>
      <c r="M354" s="26"/>
      <c r="N354" s="25"/>
      <c r="O354" s="25"/>
      <c r="P354" s="26"/>
      <c r="Q354" s="26"/>
      <c r="R354" s="26"/>
    </row>
    <row r="355" spans="1:18" ht="18">
      <c r="A355" s="21">
        <v>350</v>
      </c>
      <c r="B355" s="22" t="s">
        <v>105</v>
      </c>
      <c r="C355" s="22" t="s">
        <v>868</v>
      </c>
      <c r="D355" s="23">
        <v>920666.49210000003</v>
      </c>
      <c r="E355" s="23">
        <v>4222609.5</v>
      </c>
      <c r="F355" s="23">
        <v>1981585.0988</v>
      </c>
      <c r="G355" s="24">
        <f t="shared" si="5"/>
        <v>7124861.0909000002</v>
      </c>
      <c r="H355" s="25"/>
      <c r="I355" s="25"/>
      <c r="J355" s="26"/>
      <c r="K355" s="26"/>
      <c r="L355" s="26"/>
      <c r="M355" s="26"/>
      <c r="N355" s="25"/>
      <c r="O355" s="25"/>
      <c r="P355" s="26"/>
      <c r="Q355" s="26"/>
      <c r="R355" s="26"/>
    </row>
    <row r="356" spans="1:18" ht="18">
      <c r="A356" s="21">
        <v>351</v>
      </c>
      <c r="B356" s="22" t="s">
        <v>105</v>
      </c>
      <c r="C356" s="22" t="s">
        <v>870</v>
      </c>
      <c r="D356" s="23">
        <v>982955.49829999998</v>
      </c>
      <c r="E356" s="23">
        <v>4508296.1753000002</v>
      </c>
      <c r="F356" s="23">
        <v>2115652.0682000001</v>
      </c>
      <c r="G356" s="24">
        <f t="shared" si="5"/>
        <v>7606903.7418</v>
      </c>
      <c r="H356" s="25"/>
      <c r="I356" s="25"/>
      <c r="J356" s="26"/>
      <c r="K356" s="26"/>
      <c r="L356" s="26"/>
      <c r="M356" s="26"/>
      <c r="N356" s="25"/>
      <c r="O356" s="25"/>
      <c r="P356" s="26"/>
      <c r="Q356" s="26"/>
      <c r="R356" s="26"/>
    </row>
    <row r="357" spans="1:18" ht="18">
      <c r="A357" s="21">
        <v>352</v>
      </c>
      <c r="B357" s="22" t="s">
        <v>105</v>
      </c>
      <c r="C357" s="22" t="s">
        <v>872</v>
      </c>
      <c r="D357" s="23">
        <v>849444.64850000001</v>
      </c>
      <c r="E357" s="23">
        <v>3895952.6313</v>
      </c>
      <c r="F357" s="23">
        <v>1828291.6475</v>
      </c>
      <c r="G357" s="24">
        <f t="shared" si="5"/>
        <v>6573688.9272999996</v>
      </c>
      <c r="H357" s="25"/>
      <c r="I357" s="25"/>
      <c r="J357" s="26"/>
      <c r="K357" s="26"/>
      <c r="L357" s="26"/>
      <c r="M357" s="26"/>
      <c r="N357" s="25"/>
      <c r="O357" s="25"/>
      <c r="P357" s="26"/>
      <c r="Q357" s="26"/>
      <c r="R357" s="26"/>
    </row>
    <row r="358" spans="1:18" ht="18">
      <c r="A358" s="21">
        <v>353</v>
      </c>
      <c r="B358" s="22" t="s">
        <v>105</v>
      </c>
      <c r="C358" s="22" t="s">
        <v>874</v>
      </c>
      <c r="D358" s="23">
        <v>735931.40460000001</v>
      </c>
      <c r="E358" s="23">
        <v>3375327.5123999999</v>
      </c>
      <c r="F358" s="23">
        <v>1583972.8258</v>
      </c>
      <c r="G358" s="24">
        <f t="shared" si="5"/>
        <v>5695231.7428000001</v>
      </c>
      <c r="H358" s="25"/>
      <c r="I358" s="25"/>
      <c r="J358" s="26"/>
      <c r="K358" s="26"/>
      <c r="L358" s="26"/>
      <c r="M358" s="26"/>
      <c r="N358" s="25"/>
      <c r="O358" s="25"/>
      <c r="P358" s="26"/>
      <c r="Q358" s="26"/>
      <c r="R358" s="26"/>
    </row>
    <row r="359" spans="1:18" ht="18">
      <c r="A359" s="21">
        <v>354</v>
      </c>
      <c r="B359" s="22" t="s">
        <v>105</v>
      </c>
      <c r="C359" s="22" t="s">
        <v>876</v>
      </c>
      <c r="D359" s="23">
        <v>757767.79139999999</v>
      </c>
      <c r="E359" s="23">
        <v>3475479.4514000001</v>
      </c>
      <c r="F359" s="23">
        <v>1630972.1018999999</v>
      </c>
      <c r="G359" s="24">
        <f t="shared" si="5"/>
        <v>5864219.3447000002</v>
      </c>
      <c r="H359" s="25"/>
      <c r="I359" s="25"/>
      <c r="J359" s="26"/>
      <c r="K359" s="26"/>
      <c r="L359" s="26"/>
      <c r="M359" s="26"/>
      <c r="N359" s="25"/>
      <c r="O359" s="25"/>
      <c r="P359" s="26"/>
      <c r="Q359" s="26"/>
      <c r="R359" s="26"/>
    </row>
    <row r="360" spans="1:18" ht="18">
      <c r="A360" s="21">
        <v>355</v>
      </c>
      <c r="B360" s="22" t="s">
        <v>105</v>
      </c>
      <c r="C360" s="22" t="s">
        <v>878</v>
      </c>
      <c r="D360" s="23">
        <v>877190.39950000006</v>
      </c>
      <c r="E360" s="23">
        <v>4023207.6932999999</v>
      </c>
      <c r="F360" s="23">
        <v>1888009.8702</v>
      </c>
      <c r="G360" s="24">
        <f t="shared" si="5"/>
        <v>6788407.9630000005</v>
      </c>
      <c r="H360" s="25"/>
      <c r="I360" s="25"/>
      <c r="J360" s="26"/>
      <c r="K360" s="26"/>
      <c r="L360" s="26"/>
      <c r="M360" s="26"/>
      <c r="N360" s="25"/>
      <c r="O360" s="25"/>
      <c r="P360" s="26"/>
      <c r="Q360" s="26"/>
      <c r="R360" s="26"/>
    </row>
    <row r="361" spans="1:18" ht="18">
      <c r="A361" s="21">
        <v>356</v>
      </c>
      <c r="B361" s="22" t="s">
        <v>105</v>
      </c>
      <c r="C361" s="22" t="s">
        <v>880</v>
      </c>
      <c r="D361" s="23">
        <v>680378.30680000002</v>
      </c>
      <c r="E361" s="23">
        <v>3120534.8804000001</v>
      </c>
      <c r="F361" s="23">
        <v>1464403.8051</v>
      </c>
      <c r="G361" s="24">
        <f t="shared" si="5"/>
        <v>5265316.9923</v>
      </c>
      <c r="H361" s="25"/>
      <c r="I361" s="25"/>
      <c r="J361" s="26"/>
      <c r="K361" s="26"/>
      <c r="L361" s="26"/>
      <c r="M361" s="26"/>
      <c r="N361" s="25"/>
      <c r="O361" s="25"/>
      <c r="P361" s="26"/>
      <c r="Q361" s="26"/>
      <c r="R361" s="26"/>
    </row>
    <row r="362" spans="1:18" ht="18">
      <c r="A362" s="21">
        <v>357</v>
      </c>
      <c r="B362" s="22" t="s">
        <v>105</v>
      </c>
      <c r="C362" s="22" t="s">
        <v>882</v>
      </c>
      <c r="D362" s="23">
        <v>946694.05209999997</v>
      </c>
      <c r="E362" s="23">
        <v>4341984.1301999995</v>
      </c>
      <c r="F362" s="23">
        <v>2037605.1943999999</v>
      </c>
      <c r="G362" s="24">
        <f t="shared" si="5"/>
        <v>7326283.3766999999</v>
      </c>
      <c r="H362" s="25"/>
      <c r="I362" s="25"/>
      <c r="J362" s="26"/>
      <c r="K362" s="26"/>
      <c r="L362" s="26"/>
      <c r="M362" s="26"/>
      <c r="N362" s="25"/>
      <c r="O362" s="25"/>
      <c r="P362" s="26"/>
      <c r="Q362" s="26"/>
      <c r="R362" s="26"/>
    </row>
    <row r="363" spans="1:18" ht="18">
      <c r="A363" s="21">
        <v>358</v>
      </c>
      <c r="B363" s="22" t="s">
        <v>105</v>
      </c>
      <c r="C363" s="22" t="s">
        <v>884</v>
      </c>
      <c r="D363" s="23">
        <v>636759.78559999994</v>
      </c>
      <c r="E363" s="23">
        <v>2920479.8292999999</v>
      </c>
      <c r="F363" s="23">
        <v>1370522.0222</v>
      </c>
      <c r="G363" s="24">
        <f t="shared" si="5"/>
        <v>4927761.6370999999</v>
      </c>
      <c r="H363" s="25"/>
      <c r="I363" s="25"/>
      <c r="J363" s="26"/>
      <c r="K363" s="26"/>
      <c r="L363" s="26"/>
      <c r="M363" s="26"/>
      <c r="N363" s="25"/>
      <c r="O363" s="25"/>
      <c r="P363" s="26"/>
      <c r="Q363" s="26"/>
      <c r="R363" s="26"/>
    </row>
    <row r="364" spans="1:18" ht="18">
      <c r="A364" s="21">
        <v>359</v>
      </c>
      <c r="B364" s="22" t="s">
        <v>105</v>
      </c>
      <c r="C364" s="22" t="s">
        <v>886</v>
      </c>
      <c r="D364" s="23">
        <v>840203.72490000003</v>
      </c>
      <c r="E364" s="23">
        <v>3853569.4097000002</v>
      </c>
      <c r="F364" s="23">
        <v>1808402.0601999999</v>
      </c>
      <c r="G364" s="24">
        <f t="shared" si="5"/>
        <v>6502175.1947999997</v>
      </c>
      <c r="H364" s="25"/>
      <c r="I364" s="25"/>
      <c r="J364" s="26"/>
      <c r="K364" s="26"/>
      <c r="L364" s="26"/>
      <c r="M364" s="26"/>
      <c r="N364" s="25"/>
      <c r="O364" s="25"/>
      <c r="P364" s="26"/>
      <c r="Q364" s="26"/>
      <c r="R364" s="26"/>
    </row>
    <row r="365" spans="1:18" ht="18">
      <c r="A365" s="21">
        <v>360</v>
      </c>
      <c r="B365" s="22" t="s">
        <v>105</v>
      </c>
      <c r="C365" s="22" t="s">
        <v>888</v>
      </c>
      <c r="D365" s="23">
        <v>704449.54359999998</v>
      </c>
      <c r="E365" s="23">
        <v>3230936.8925000001</v>
      </c>
      <c r="F365" s="23">
        <v>1516213.2328999999</v>
      </c>
      <c r="G365" s="24">
        <f t="shared" si="5"/>
        <v>5451599.6689999998</v>
      </c>
      <c r="H365" s="25"/>
      <c r="I365" s="25"/>
      <c r="J365" s="26"/>
      <c r="K365" s="26"/>
      <c r="L365" s="26"/>
      <c r="M365" s="26"/>
      <c r="N365" s="25"/>
      <c r="O365" s="25"/>
      <c r="P365" s="26"/>
      <c r="Q365" s="26"/>
      <c r="R365" s="26"/>
    </row>
    <row r="366" spans="1:18" ht="18">
      <c r="A366" s="21">
        <v>361</v>
      </c>
      <c r="B366" s="22" t="s">
        <v>105</v>
      </c>
      <c r="C366" s="22" t="s">
        <v>890</v>
      </c>
      <c r="D366" s="23">
        <v>897916.18700000003</v>
      </c>
      <c r="E366" s="23">
        <v>4118265.9016</v>
      </c>
      <c r="F366" s="23">
        <v>1932618.7616999999</v>
      </c>
      <c r="G366" s="24">
        <f t="shared" si="5"/>
        <v>6948800.8503</v>
      </c>
      <c r="H366" s="25"/>
      <c r="I366" s="25"/>
      <c r="J366" s="26"/>
      <c r="K366" s="26"/>
      <c r="L366" s="26"/>
      <c r="M366" s="26"/>
      <c r="N366" s="25"/>
      <c r="O366" s="25"/>
      <c r="P366" s="26"/>
      <c r="Q366" s="26"/>
      <c r="R366" s="26"/>
    </row>
    <row r="367" spans="1:18" ht="18">
      <c r="A367" s="21">
        <v>362</v>
      </c>
      <c r="B367" s="22" t="s">
        <v>105</v>
      </c>
      <c r="C367" s="22" t="s">
        <v>892</v>
      </c>
      <c r="D367" s="23">
        <v>1004587.1882</v>
      </c>
      <c r="E367" s="23">
        <v>4607509.2781999996</v>
      </c>
      <c r="F367" s="23">
        <v>2162210.7675000001</v>
      </c>
      <c r="G367" s="24">
        <f t="shared" si="5"/>
        <v>7774307.2339000003</v>
      </c>
      <c r="H367" s="25"/>
      <c r="I367" s="25"/>
      <c r="J367" s="26"/>
      <c r="K367" s="26"/>
      <c r="L367" s="26"/>
      <c r="M367" s="26"/>
      <c r="N367" s="25"/>
      <c r="O367" s="25"/>
      <c r="P367" s="26"/>
      <c r="Q367" s="26"/>
      <c r="R367" s="26"/>
    </row>
    <row r="368" spans="1:18" ht="18">
      <c r="A368" s="21">
        <v>363</v>
      </c>
      <c r="B368" s="22" t="s">
        <v>105</v>
      </c>
      <c r="C368" s="22" t="s">
        <v>894</v>
      </c>
      <c r="D368" s="23">
        <v>1025770.313</v>
      </c>
      <c r="E368" s="23">
        <v>4704665.0503000002</v>
      </c>
      <c r="F368" s="23">
        <v>2207804.0033</v>
      </c>
      <c r="G368" s="24">
        <f t="shared" si="5"/>
        <v>7938239.3666000003</v>
      </c>
      <c r="H368" s="25"/>
      <c r="I368" s="25"/>
      <c r="J368" s="26"/>
      <c r="K368" s="26"/>
      <c r="L368" s="26"/>
      <c r="M368" s="26"/>
      <c r="N368" s="25"/>
      <c r="O368" s="25"/>
      <c r="P368" s="26"/>
      <c r="Q368" s="26"/>
      <c r="R368" s="26"/>
    </row>
    <row r="369" spans="1:18" ht="18">
      <c r="A369" s="21">
        <v>364</v>
      </c>
      <c r="B369" s="22" t="s">
        <v>106</v>
      </c>
      <c r="C369" s="22" t="s">
        <v>898</v>
      </c>
      <c r="D369" s="23">
        <v>658257.44900000002</v>
      </c>
      <c r="E369" s="23">
        <v>3019078.2236000001</v>
      </c>
      <c r="F369" s="23">
        <v>1416792.2512999999</v>
      </c>
      <c r="G369" s="24">
        <f t="shared" si="5"/>
        <v>5094127.9238999998</v>
      </c>
      <c r="H369" s="25"/>
      <c r="I369" s="25"/>
      <c r="J369" s="26"/>
      <c r="K369" s="26"/>
      <c r="L369" s="26"/>
      <c r="M369" s="26"/>
      <c r="N369" s="25"/>
      <c r="O369" s="25"/>
      <c r="P369" s="26"/>
      <c r="Q369" s="26"/>
      <c r="R369" s="26"/>
    </row>
    <row r="370" spans="1:18" ht="18">
      <c r="A370" s="21">
        <v>365</v>
      </c>
      <c r="B370" s="22" t="s">
        <v>106</v>
      </c>
      <c r="C370" s="22" t="s">
        <v>900</v>
      </c>
      <c r="D370" s="23">
        <v>674228.62109999999</v>
      </c>
      <c r="E370" s="23">
        <v>3092329.5295000002</v>
      </c>
      <c r="F370" s="23">
        <v>1451167.6052999999</v>
      </c>
      <c r="G370" s="24">
        <f t="shared" si="5"/>
        <v>5217725.7559000002</v>
      </c>
      <c r="H370" s="25"/>
      <c r="I370" s="25"/>
      <c r="J370" s="26"/>
      <c r="K370" s="26"/>
      <c r="L370" s="26"/>
      <c r="M370" s="26"/>
      <c r="N370" s="25"/>
      <c r="O370" s="25"/>
      <c r="P370" s="26"/>
      <c r="Q370" s="26"/>
      <c r="R370" s="26"/>
    </row>
    <row r="371" spans="1:18" ht="18">
      <c r="A371" s="21">
        <v>366</v>
      </c>
      <c r="B371" s="22" t="s">
        <v>106</v>
      </c>
      <c r="C371" s="22" t="s">
        <v>901</v>
      </c>
      <c r="D371" s="23">
        <v>614763.66890000005</v>
      </c>
      <c r="E371" s="23">
        <v>2819595.2940000002</v>
      </c>
      <c r="F371" s="23">
        <v>1323178.9535000001</v>
      </c>
      <c r="G371" s="24">
        <f t="shared" si="5"/>
        <v>4757537.9164000005</v>
      </c>
      <c r="H371" s="25"/>
      <c r="I371" s="25"/>
      <c r="J371" s="26"/>
      <c r="K371" s="26"/>
      <c r="L371" s="26"/>
      <c r="M371" s="26"/>
      <c r="N371" s="25"/>
      <c r="O371" s="25"/>
      <c r="P371" s="26"/>
      <c r="Q371" s="26"/>
      <c r="R371" s="26"/>
    </row>
    <row r="372" spans="1:18" ht="18">
      <c r="A372" s="21">
        <v>367</v>
      </c>
      <c r="B372" s="22" t="s">
        <v>106</v>
      </c>
      <c r="C372" s="22" t="s">
        <v>903</v>
      </c>
      <c r="D372" s="23">
        <v>666933.59010000003</v>
      </c>
      <c r="E372" s="23">
        <v>3058871.0871000001</v>
      </c>
      <c r="F372" s="23">
        <v>1435466.236</v>
      </c>
      <c r="G372" s="24">
        <f t="shared" si="5"/>
        <v>5161270.9132000003</v>
      </c>
      <c r="H372" s="25"/>
      <c r="I372" s="25"/>
      <c r="J372" s="26"/>
      <c r="K372" s="26"/>
      <c r="L372" s="26"/>
      <c r="M372" s="26"/>
      <c r="N372" s="25"/>
      <c r="O372" s="25"/>
      <c r="P372" s="26"/>
      <c r="Q372" s="26"/>
      <c r="R372" s="26"/>
    </row>
    <row r="373" spans="1:18" ht="18">
      <c r="A373" s="21">
        <v>368</v>
      </c>
      <c r="B373" s="22" t="s">
        <v>106</v>
      </c>
      <c r="C373" s="22" t="s">
        <v>905</v>
      </c>
      <c r="D373" s="23">
        <v>808345.46609999996</v>
      </c>
      <c r="E373" s="23">
        <v>3707452.4530000002</v>
      </c>
      <c r="F373" s="23">
        <v>1739832.3324</v>
      </c>
      <c r="G373" s="24">
        <f t="shared" si="5"/>
        <v>6255630.2515000002</v>
      </c>
      <c r="H373" s="25"/>
      <c r="I373" s="25"/>
      <c r="J373" s="26"/>
      <c r="K373" s="26"/>
      <c r="L373" s="26"/>
      <c r="M373" s="26"/>
      <c r="N373" s="25"/>
      <c r="O373" s="25"/>
      <c r="P373" s="26"/>
      <c r="Q373" s="26"/>
      <c r="R373" s="26"/>
    </row>
    <row r="374" spans="1:18" ht="18">
      <c r="A374" s="21">
        <v>369</v>
      </c>
      <c r="B374" s="22" t="s">
        <v>106</v>
      </c>
      <c r="C374" s="22" t="s">
        <v>907</v>
      </c>
      <c r="D374" s="23">
        <v>644012.80929999996</v>
      </c>
      <c r="E374" s="23">
        <v>2953745.6069</v>
      </c>
      <c r="F374" s="23">
        <v>1386132.9778</v>
      </c>
      <c r="G374" s="24">
        <f t="shared" si="5"/>
        <v>4983891.3940000003</v>
      </c>
      <c r="H374" s="25"/>
      <c r="I374" s="25"/>
      <c r="J374" s="26"/>
      <c r="K374" s="26"/>
      <c r="L374" s="26"/>
      <c r="M374" s="26"/>
      <c r="N374" s="25"/>
      <c r="O374" s="25"/>
      <c r="P374" s="26"/>
      <c r="Q374" s="26"/>
      <c r="R374" s="26"/>
    </row>
    <row r="375" spans="1:18" ht="18">
      <c r="A375" s="21">
        <v>370</v>
      </c>
      <c r="B375" s="22" t="s">
        <v>106</v>
      </c>
      <c r="C375" s="22" t="s">
        <v>909</v>
      </c>
      <c r="D375" s="23">
        <v>1039506.7230999999</v>
      </c>
      <c r="E375" s="23">
        <v>4767666.6869999999</v>
      </c>
      <c r="F375" s="23">
        <v>2237369.3950999998</v>
      </c>
      <c r="G375" s="24">
        <f t="shared" si="5"/>
        <v>8044542.8052000003</v>
      </c>
      <c r="H375" s="25"/>
      <c r="I375" s="25"/>
      <c r="J375" s="26"/>
      <c r="K375" s="26"/>
      <c r="L375" s="26"/>
      <c r="M375" s="26"/>
      <c r="N375" s="25"/>
      <c r="O375" s="25"/>
      <c r="P375" s="26"/>
      <c r="Q375" s="26"/>
      <c r="R375" s="26"/>
    </row>
    <row r="376" spans="1:18" ht="18">
      <c r="A376" s="21">
        <v>371</v>
      </c>
      <c r="B376" s="22" t="s">
        <v>106</v>
      </c>
      <c r="C376" s="22" t="s">
        <v>911</v>
      </c>
      <c r="D376" s="23">
        <v>708232.34080000001</v>
      </c>
      <c r="E376" s="23">
        <v>3248286.5794000002</v>
      </c>
      <c r="F376" s="23">
        <v>1524355.0895</v>
      </c>
      <c r="G376" s="24">
        <f t="shared" si="5"/>
        <v>5480874.0097000003</v>
      </c>
      <c r="H376" s="25"/>
      <c r="I376" s="25"/>
      <c r="J376" s="26"/>
      <c r="K376" s="26"/>
      <c r="L376" s="26"/>
      <c r="M376" s="26"/>
      <c r="N376" s="25"/>
      <c r="O376" s="25"/>
      <c r="P376" s="26"/>
      <c r="Q376" s="26"/>
      <c r="R376" s="26"/>
    </row>
    <row r="377" spans="1:18" ht="18">
      <c r="A377" s="21">
        <v>372</v>
      </c>
      <c r="B377" s="22" t="s">
        <v>106</v>
      </c>
      <c r="C377" s="22" t="s">
        <v>913</v>
      </c>
      <c r="D377" s="23">
        <v>761322.27469999995</v>
      </c>
      <c r="E377" s="23">
        <v>3491781.9832000001</v>
      </c>
      <c r="F377" s="23">
        <v>1638622.5499</v>
      </c>
      <c r="G377" s="24">
        <f t="shared" si="5"/>
        <v>5891726.8077999996</v>
      </c>
      <c r="H377" s="25"/>
      <c r="I377" s="25"/>
      <c r="J377" s="26"/>
      <c r="K377" s="26"/>
      <c r="L377" s="26"/>
      <c r="M377" s="26"/>
      <c r="N377" s="25"/>
      <c r="O377" s="25"/>
      <c r="P377" s="26"/>
      <c r="Q377" s="26"/>
      <c r="R377" s="26"/>
    </row>
    <row r="378" spans="1:18" ht="18">
      <c r="A378" s="21">
        <v>373</v>
      </c>
      <c r="B378" s="22" t="s">
        <v>106</v>
      </c>
      <c r="C378" s="22" t="s">
        <v>915</v>
      </c>
      <c r="D378" s="23">
        <v>766654.3602</v>
      </c>
      <c r="E378" s="23">
        <v>3516237.4350000001</v>
      </c>
      <c r="F378" s="23">
        <v>1650098.9979999999</v>
      </c>
      <c r="G378" s="24">
        <f t="shared" si="5"/>
        <v>5932990.7932000002</v>
      </c>
      <c r="H378" s="25"/>
      <c r="I378" s="25"/>
      <c r="J378" s="26"/>
      <c r="K378" s="26"/>
      <c r="L378" s="26"/>
      <c r="M378" s="26"/>
      <c r="N378" s="25"/>
      <c r="O378" s="25"/>
      <c r="P378" s="26"/>
      <c r="Q378" s="26"/>
      <c r="R378" s="26"/>
    </row>
    <row r="379" spans="1:18" ht="18">
      <c r="A379" s="21">
        <v>374</v>
      </c>
      <c r="B379" s="22" t="s">
        <v>106</v>
      </c>
      <c r="C379" s="22" t="s">
        <v>916</v>
      </c>
      <c r="D379" s="23">
        <v>710582.63600000006</v>
      </c>
      <c r="E379" s="23">
        <v>3259066.1384000001</v>
      </c>
      <c r="F379" s="23">
        <v>1529413.7180999999</v>
      </c>
      <c r="G379" s="24">
        <f t="shared" si="5"/>
        <v>5499062.4924999997</v>
      </c>
      <c r="H379" s="25"/>
      <c r="I379" s="25"/>
      <c r="J379" s="26"/>
      <c r="K379" s="26"/>
      <c r="L379" s="26"/>
      <c r="M379" s="26"/>
      <c r="N379" s="25"/>
      <c r="O379" s="25"/>
      <c r="P379" s="26"/>
      <c r="Q379" s="26"/>
      <c r="R379" s="26"/>
    </row>
    <row r="380" spans="1:18" ht="18">
      <c r="A380" s="21">
        <v>375</v>
      </c>
      <c r="B380" s="22" t="s">
        <v>106</v>
      </c>
      <c r="C380" s="22" t="s">
        <v>918</v>
      </c>
      <c r="D380" s="23">
        <v>696146.37580000004</v>
      </c>
      <c r="E380" s="23">
        <v>3192854.6601999998</v>
      </c>
      <c r="F380" s="23">
        <v>1498342.0127000001</v>
      </c>
      <c r="G380" s="24">
        <f t="shared" si="5"/>
        <v>5387343.0487000002</v>
      </c>
      <c r="H380" s="25"/>
      <c r="I380" s="25"/>
      <c r="J380" s="26"/>
      <c r="K380" s="26"/>
      <c r="L380" s="26"/>
      <c r="M380" s="26"/>
      <c r="N380" s="25"/>
      <c r="O380" s="25"/>
      <c r="P380" s="26"/>
      <c r="Q380" s="26"/>
      <c r="R380" s="26"/>
    </row>
    <row r="381" spans="1:18" ht="18">
      <c r="A381" s="21">
        <v>376</v>
      </c>
      <c r="B381" s="22" t="s">
        <v>106</v>
      </c>
      <c r="C381" s="22" t="s">
        <v>920</v>
      </c>
      <c r="D381" s="23">
        <v>727374.5392</v>
      </c>
      <c r="E381" s="23">
        <v>3336081.7036000001</v>
      </c>
      <c r="F381" s="23">
        <v>1565555.5626999999</v>
      </c>
      <c r="G381" s="24">
        <f t="shared" si="5"/>
        <v>5629011.8054999998</v>
      </c>
      <c r="H381" s="25"/>
      <c r="I381" s="25"/>
      <c r="J381" s="26"/>
      <c r="K381" s="26"/>
      <c r="L381" s="26"/>
      <c r="M381" s="26"/>
      <c r="N381" s="25"/>
      <c r="O381" s="25"/>
      <c r="P381" s="26"/>
      <c r="Q381" s="26"/>
      <c r="R381" s="26"/>
    </row>
    <row r="382" spans="1:18" ht="18">
      <c r="A382" s="21">
        <v>377</v>
      </c>
      <c r="B382" s="22" t="s">
        <v>106</v>
      </c>
      <c r="C382" s="22" t="s">
        <v>922</v>
      </c>
      <c r="D382" s="23">
        <v>648821.353</v>
      </c>
      <c r="E382" s="23">
        <v>2975799.8498</v>
      </c>
      <c r="F382" s="23">
        <v>1396482.5872</v>
      </c>
      <c r="G382" s="24">
        <f t="shared" si="5"/>
        <v>5021103.79</v>
      </c>
      <c r="H382" s="25"/>
      <c r="I382" s="25"/>
      <c r="J382" s="26"/>
      <c r="K382" s="26"/>
      <c r="L382" s="26"/>
      <c r="M382" s="26"/>
      <c r="N382" s="25"/>
      <c r="O382" s="25"/>
      <c r="P382" s="26"/>
      <c r="Q382" s="26"/>
      <c r="R382" s="26"/>
    </row>
    <row r="383" spans="1:18" ht="18">
      <c r="A383" s="21">
        <v>378</v>
      </c>
      <c r="B383" s="22" t="s">
        <v>106</v>
      </c>
      <c r="C383" s="22" t="s">
        <v>924</v>
      </c>
      <c r="D383" s="23">
        <v>645435.64619999996</v>
      </c>
      <c r="E383" s="23">
        <v>2960271.4064000002</v>
      </c>
      <c r="F383" s="23">
        <v>1389195.4032999999</v>
      </c>
      <c r="G383" s="24">
        <f t="shared" si="5"/>
        <v>4994902.4559000004</v>
      </c>
      <c r="H383" s="25"/>
      <c r="I383" s="25"/>
      <c r="J383" s="26"/>
      <c r="K383" s="26"/>
      <c r="L383" s="26"/>
      <c r="M383" s="26"/>
      <c r="N383" s="25"/>
      <c r="O383" s="25"/>
      <c r="P383" s="26"/>
      <c r="Q383" s="26"/>
      <c r="R383" s="26"/>
    </row>
    <row r="384" spans="1:18" ht="18">
      <c r="A384" s="21">
        <v>379</v>
      </c>
      <c r="B384" s="22" t="s">
        <v>106</v>
      </c>
      <c r="C384" s="22" t="s">
        <v>926</v>
      </c>
      <c r="D384" s="23">
        <v>697568.04090000002</v>
      </c>
      <c r="E384" s="23">
        <v>3199375.0847999998</v>
      </c>
      <c r="F384" s="23">
        <v>1501401.9158999999</v>
      </c>
      <c r="G384" s="24">
        <f t="shared" si="5"/>
        <v>5398345.0416000001</v>
      </c>
      <c r="H384" s="25"/>
      <c r="I384" s="25"/>
      <c r="J384" s="26"/>
      <c r="K384" s="26"/>
      <c r="L384" s="26"/>
      <c r="M384" s="26"/>
      <c r="N384" s="25"/>
      <c r="O384" s="25"/>
      <c r="P384" s="26"/>
      <c r="Q384" s="26"/>
      <c r="R384" s="26"/>
    </row>
    <row r="385" spans="1:18" ht="18">
      <c r="A385" s="21">
        <v>380</v>
      </c>
      <c r="B385" s="22" t="s">
        <v>106</v>
      </c>
      <c r="C385" s="22" t="s">
        <v>928</v>
      </c>
      <c r="D385" s="23">
        <v>796574.34550000005</v>
      </c>
      <c r="E385" s="23">
        <v>3653464.5581</v>
      </c>
      <c r="F385" s="23">
        <v>1714496.9069999999</v>
      </c>
      <c r="G385" s="24">
        <f t="shared" si="5"/>
        <v>6164535.8106000004</v>
      </c>
      <c r="H385" s="25"/>
      <c r="I385" s="25"/>
      <c r="J385" s="26"/>
      <c r="K385" s="26"/>
      <c r="L385" s="26"/>
      <c r="M385" s="26"/>
      <c r="N385" s="25"/>
      <c r="O385" s="25"/>
      <c r="P385" s="26"/>
      <c r="Q385" s="26"/>
      <c r="R385" s="26"/>
    </row>
    <row r="386" spans="1:18" ht="18">
      <c r="A386" s="21">
        <v>381</v>
      </c>
      <c r="B386" s="22" t="s">
        <v>106</v>
      </c>
      <c r="C386" s="22" t="s">
        <v>930</v>
      </c>
      <c r="D386" s="23">
        <v>957698.76899999997</v>
      </c>
      <c r="E386" s="23">
        <v>4392456.9373000003</v>
      </c>
      <c r="F386" s="23">
        <v>2061291.0604000001</v>
      </c>
      <c r="G386" s="24">
        <f t="shared" si="5"/>
        <v>7411446.7666999996</v>
      </c>
      <c r="H386" s="25"/>
      <c r="I386" s="25"/>
      <c r="J386" s="26"/>
      <c r="K386" s="26"/>
      <c r="L386" s="26"/>
      <c r="M386" s="26"/>
      <c r="N386" s="25"/>
      <c r="O386" s="25"/>
      <c r="P386" s="26"/>
      <c r="Q386" s="26"/>
      <c r="R386" s="26"/>
    </row>
    <row r="387" spans="1:18" ht="18">
      <c r="A387" s="21">
        <v>382</v>
      </c>
      <c r="B387" s="22" t="s">
        <v>106</v>
      </c>
      <c r="C387" s="22" t="s">
        <v>933</v>
      </c>
      <c r="D387" s="23">
        <v>658441.56180000002</v>
      </c>
      <c r="E387" s="23">
        <v>3019922.6516</v>
      </c>
      <c r="F387" s="23">
        <v>1417188.5242000001</v>
      </c>
      <c r="G387" s="24">
        <f t="shared" si="5"/>
        <v>5095552.7375999996</v>
      </c>
      <c r="H387" s="25"/>
      <c r="I387" s="25"/>
      <c r="J387" s="26"/>
      <c r="K387" s="26"/>
      <c r="L387" s="26"/>
      <c r="M387" s="26"/>
      <c r="N387" s="25"/>
      <c r="O387" s="25"/>
      <c r="P387" s="26"/>
      <c r="Q387" s="26"/>
      <c r="R387" s="26"/>
    </row>
    <row r="388" spans="1:18" ht="18">
      <c r="A388" s="21">
        <v>383</v>
      </c>
      <c r="B388" s="22" t="s">
        <v>106</v>
      </c>
      <c r="C388" s="22" t="s">
        <v>935</v>
      </c>
      <c r="D388" s="23">
        <v>634452.29810000001</v>
      </c>
      <c r="E388" s="23">
        <v>2909896.6066000001</v>
      </c>
      <c r="F388" s="23">
        <v>1365555.5301999999</v>
      </c>
      <c r="G388" s="24">
        <f t="shared" si="5"/>
        <v>4909904.4348999998</v>
      </c>
      <c r="H388" s="25"/>
      <c r="I388" s="25"/>
      <c r="J388" s="26"/>
      <c r="K388" s="26"/>
      <c r="L388" s="26"/>
      <c r="M388" s="26"/>
      <c r="N388" s="25"/>
      <c r="O388" s="25"/>
      <c r="P388" s="26"/>
      <c r="Q388" s="26"/>
      <c r="R388" s="26"/>
    </row>
    <row r="389" spans="1:18" ht="36">
      <c r="A389" s="21">
        <v>384</v>
      </c>
      <c r="B389" s="22" t="s">
        <v>106</v>
      </c>
      <c r="C389" s="22" t="s">
        <v>937</v>
      </c>
      <c r="D389" s="23">
        <v>924403.55409999995</v>
      </c>
      <c r="E389" s="23">
        <v>4239749.4236000003</v>
      </c>
      <c r="F389" s="23">
        <v>1989628.5177</v>
      </c>
      <c r="G389" s="24">
        <f t="shared" si="5"/>
        <v>7153781.4954000004</v>
      </c>
      <c r="H389" s="25"/>
      <c r="I389" s="25"/>
      <c r="J389" s="26"/>
      <c r="K389" s="26"/>
      <c r="L389" s="26"/>
      <c r="M389" s="26"/>
      <c r="N389" s="25"/>
      <c r="O389" s="25"/>
      <c r="P389" s="26"/>
      <c r="Q389" s="26"/>
      <c r="R389" s="26"/>
    </row>
    <row r="390" spans="1:18" ht="18">
      <c r="A390" s="21">
        <v>385</v>
      </c>
      <c r="B390" s="22" t="s">
        <v>106</v>
      </c>
      <c r="C390" s="22" t="s">
        <v>939</v>
      </c>
      <c r="D390" s="23">
        <v>615226.48019999999</v>
      </c>
      <c r="E390" s="23">
        <v>2821717.9643000001</v>
      </c>
      <c r="F390" s="23">
        <v>1324175.0796000001</v>
      </c>
      <c r="G390" s="24">
        <f t="shared" si="5"/>
        <v>4761119.5241</v>
      </c>
      <c r="H390" s="25"/>
      <c r="I390" s="25"/>
      <c r="J390" s="26"/>
      <c r="K390" s="26"/>
      <c r="L390" s="26"/>
      <c r="M390" s="26"/>
      <c r="N390" s="25"/>
      <c r="O390" s="25"/>
      <c r="P390" s="26"/>
      <c r="Q390" s="26"/>
      <c r="R390" s="26"/>
    </row>
    <row r="391" spans="1:18" ht="18">
      <c r="A391" s="21">
        <v>386</v>
      </c>
      <c r="B391" s="22" t="s">
        <v>106</v>
      </c>
      <c r="C391" s="22" t="s">
        <v>941</v>
      </c>
      <c r="D391" s="23">
        <v>620889.54550000001</v>
      </c>
      <c r="E391" s="23">
        <v>2847691.4448000002</v>
      </c>
      <c r="F391" s="23">
        <v>1336363.9079</v>
      </c>
      <c r="G391" s="24">
        <f t="shared" ref="G391:G454" si="6">D391+E391+F391</f>
        <v>4804944.8981999997</v>
      </c>
      <c r="H391" s="25"/>
      <c r="I391" s="25"/>
      <c r="J391" s="26"/>
      <c r="K391" s="26"/>
      <c r="L391" s="26"/>
      <c r="M391" s="26"/>
      <c r="N391" s="25"/>
      <c r="O391" s="25"/>
      <c r="P391" s="26"/>
      <c r="Q391" s="26"/>
      <c r="R391" s="26"/>
    </row>
    <row r="392" spans="1:18" ht="18">
      <c r="A392" s="21">
        <v>387</v>
      </c>
      <c r="B392" s="22" t="s">
        <v>106</v>
      </c>
      <c r="C392" s="22" t="s">
        <v>943</v>
      </c>
      <c r="D392" s="23">
        <v>801022.22</v>
      </c>
      <c r="E392" s="23">
        <v>3673864.6020999998</v>
      </c>
      <c r="F392" s="23">
        <v>1724070.2344</v>
      </c>
      <c r="G392" s="24">
        <f t="shared" si="6"/>
        <v>6198957.0564999999</v>
      </c>
      <c r="H392" s="25"/>
      <c r="I392" s="25"/>
      <c r="J392" s="26"/>
      <c r="K392" s="26"/>
      <c r="L392" s="26"/>
      <c r="M392" s="26"/>
      <c r="N392" s="25"/>
      <c r="O392" s="25"/>
      <c r="P392" s="26"/>
      <c r="Q392" s="26"/>
      <c r="R392" s="26"/>
    </row>
    <row r="393" spans="1:18" ht="18">
      <c r="A393" s="21">
        <v>388</v>
      </c>
      <c r="B393" s="22" t="s">
        <v>106</v>
      </c>
      <c r="C393" s="22" t="s">
        <v>945</v>
      </c>
      <c r="D393" s="23">
        <v>818467.09290000005</v>
      </c>
      <c r="E393" s="23">
        <v>3753874.9931999999</v>
      </c>
      <c r="F393" s="23">
        <v>1761617.4901000001</v>
      </c>
      <c r="G393" s="24">
        <f t="shared" si="6"/>
        <v>6333959.5762</v>
      </c>
      <c r="H393" s="25"/>
      <c r="I393" s="25"/>
      <c r="J393" s="26"/>
      <c r="K393" s="26"/>
      <c r="L393" s="26"/>
      <c r="M393" s="26"/>
      <c r="N393" s="25"/>
      <c r="O393" s="25"/>
      <c r="P393" s="26"/>
      <c r="Q393" s="26"/>
      <c r="R393" s="26"/>
    </row>
    <row r="394" spans="1:18" ht="18">
      <c r="A394" s="21">
        <v>389</v>
      </c>
      <c r="B394" s="22" t="s">
        <v>106</v>
      </c>
      <c r="C394" s="22" t="s">
        <v>133</v>
      </c>
      <c r="D394" s="23">
        <v>627616.79339999997</v>
      </c>
      <c r="E394" s="23">
        <v>2878545.7673999998</v>
      </c>
      <c r="F394" s="23">
        <v>1350843.2164</v>
      </c>
      <c r="G394" s="24">
        <f t="shared" si="6"/>
        <v>4857005.7772000004</v>
      </c>
      <c r="H394" s="25"/>
      <c r="I394" s="25"/>
      <c r="J394" s="26"/>
      <c r="K394" s="26"/>
      <c r="L394" s="26"/>
      <c r="M394" s="26"/>
      <c r="N394" s="25"/>
      <c r="O394" s="25"/>
      <c r="P394" s="26"/>
      <c r="Q394" s="26"/>
      <c r="R394" s="26"/>
    </row>
    <row r="395" spans="1:18" ht="18">
      <c r="A395" s="21">
        <v>390</v>
      </c>
      <c r="B395" s="22" t="s">
        <v>106</v>
      </c>
      <c r="C395" s="22" t="s">
        <v>135</v>
      </c>
      <c r="D395" s="23">
        <v>614646.27500000002</v>
      </c>
      <c r="E395" s="23">
        <v>2819056.8703000001</v>
      </c>
      <c r="F395" s="23">
        <v>1322926.2821</v>
      </c>
      <c r="G395" s="24">
        <f t="shared" si="6"/>
        <v>4756629.4274000004</v>
      </c>
      <c r="H395" s="25"/>
      <c r="I395" s="25"/>
      <c r="J395" s="26"/>
      <c r="K395" s="26"/>
      <c r="L395" s="26"/>
      <c r="M395" s="26"/>
      <c r="N395" s="25"/>
      <c r="O395" s="25"/>
      <c r="P395" s="26"/>
      <c r="Q395" s="26"/>
      <c r="R395" s="26"/>
    </row>
    <row r="396" spans="1:18" ht="18">
      <c r="A396" s="21">
        <v>391</v>
      </c>
      <c r="B396" s="22" t="s">
        <v>106</v>
      </c>
      <c r="C396" s="22" t="s">
        <v>137</v>
      </c>
      <c r="D396" s="23">
        <v>615202.6666</v>
      </c>
      <c r="E396" s="23">
        <v>2821608.7439999999</v>
      </c>
      <c r="F396" s="23">
        <v>1324123.8248000001</v>
      </c>
      <c r="G396" s="24">
        <f t="shared" si="6"/>
        <v>4760935.2353999997</v>
      </c>
      <c r="H396" s="25"/>
      <c r="I396" s="25"/>
      <c r="J396" s="26"/>
      <c r="K396" s="26"/>
      <c r="L396" s="26"/>
      <c r="M396" s="26"/>
      <c r="N396" s="25"/>
      <c r="O396" s="25"/>
      <c r="P396" s="26"/>
      <c r="Q396" s="26"/>
      <c r="R396" s="26"/>
    </row>
    <row r="397" spans="1:18" ht="18">
      <c r="A397" s="21">
        <v>392</v>
      </c>
      <c r="B397" s="22" t="s">
        <v>106</v>
      </c>
      <c r="C397" s="22" t="s">
        <v>139</v>
      </c>
      <c r="D397" s="23">
        <v>729117.25360000005</v>
      </c>
      <c r="E397" s="23">
        <v>3344074.6113999998</v>
      </c>
      <c r="F397" s="23">
        <v>1569306.4724999999</v>
      </c>
      <c r="G397" s="24">
        <f t="shared" si="6"/>
        <v>5642498.3375000004</v>
      </c>
      <c r="H397" s="25"/>
      <c r="I397" s="25"/>
      <c r="J397" s="26"/>
      <c r="K397" s="26"/>
      <c r="L397" s="26"/>
      <c r="M397" s="26"/>
      <c r="N397" s="25"/>
      <c r="O397" s="25"/>
      <c r="P397" s="26"/>
      <c r="Q397" s="26"/>
      <c r="R397" s="26"/>
    </row>
    <row r="398" spans="1:18" ht="18">
      <c r="A398" s="21">
        <v>393</v>
      </c>
      <c r="B398" s="22" t="s">
        <v>106</v>
      </c>
      <c r="C398" s="22" t="s">
        <v>141</v>
      </c>
      <c r="D398" s="23">
        <v>734821.12170000002</v>
      </c>
      <c r="E398" s="23">
        <v>3370235.2324999999</v>
      </c>
      <c r="F398" s="23">
        <v>1581583.122</v>
      </c>
      <c r="G398" s="24">
        <f t="shared" si="6"/>
        <v>5686639.4762000004</v>
      </c>
      <c r="H398" s="25"/>
      <c r="I398" s="25"/>
      <c r="J398" s="26"/>
      <c r="K398" s="26"/>
      <c r="L398" s="26"/>
      <c r="M398" s="26"/>
      <c r="N398" s="25"/>
      <c r="O398" s="25"/>
      <c r="P398" s="26"/>
      <c r="Q398" s="26"/>
      <c r="R398" s="26"/>
    </row>
    <row r="399" spans="1:18" ht="18">
      <c r="A399" s="21">
        <v>394</v>
      </c>
      <c r="B399" s="22" t="s">
        <v>106</v>
      </c>
      <c r="C399" s="22" t="s">
        <v>112</v>
      </c>
      <c r="D399" s="23">
        <v>1270486.2456</v>
      </c>
      <c r="E399" s="23">
        <v>5827047.4012000002</v>
      </c>
      <c r="F399" s="23">
        <v>2734515.3037999999</v>
      </c>
      <c r="G399" s="24">
        <f t="shared" si="6"/>
        <v>9832048.9506000001</v>
      </c>
      <c r="H399" s="25"/>
      <c r="I399" s="25"/>
      <c r="J399" s="26"/>
      <c r="K399" s="26"/>
      <c r="L399" s="26"/>
      <c r="M399" s="26"/>
      <c r="N399" s="25"/>
      <c r="O399" s="25"/>
      <c r="P399" s="26"/>
      <c r="Q399" s="26"/>
      <c r="R399" s="26"/>
    </row>
    <row r="400" spans="1:18" ht="18">
      <c r="A400" s="21">
        <v>395</v>
      </c>
      <c r="B400" s="22" t="s">
        <v>106</v>
      </c>
      <c r="C400" s="22" t="s">
        <v>144</v>
      </c>
      <c r="D400" s="23">
        <v>636358.50780000002</v>
      </c>
      <c r="E400" s="23">
        <v>2918639.3809000002</v>
      </c>
      <c r="F400" s="23">
        <v>1369658.3370999999</v>
      </c>
      <c r="G400" s="24">
        <f t="shared" si="6"/>
        <v>4924656.2258000001</v>
      </c>
      <c r="H400" s="25"/>
      <c r="I400" s="25"/>
      <c r="J400" s="26"/>
      <c r="K400" s="26"/>
      <c r="L400" s="26"/>
      <c r="M400" s="26"/>
      <c r="N400" s="25"/>
      <c r="O400" s="25"/>
      <c r="P400" s="26"/>
      <c r="Q400" s="26"/>
      <c r="R400" s="26"/>
    </row>
    <row r="401" spans="1:18" ht="18">
      <c r="A401" s="21">
        <v>396</v>
      </c>
      <c r="B401" s="22" t="s">
        <v>106</v>
      </c>
      <c r="C401" s="22" t="s">
        <v>146</v>
      </c>
      <c r="D401" s="23">
        <v>629785.59149999998</v>
      </c>
      <c r="E401" s="23">
        <v>2888492.8953999998</v>
      </c>
      <c r="F401" s="23">
        <v>1355511.2021000001</v>
      </c>
      <c r="G401" s="24">
        <f t="shared" si="6"/>
        <v>4873789.6890000002</v>
      </c>
      <c r="H401" s="25"/>
      <c r="I401" s="25"/>
      <c r="J401" s="26"/>
      <c r="K401" s="26"/>
      <c r="L401" s="26"/>
      <c r="M401" s="26"/>
      <c r="N401" s="25"/>
      <c r="O401" s="25"/>
      <c r="P401" s="26"/>
      <c r="Q401" s="26"/>
      <c r="R401" s="26"/>
    </row>
    <row r="402" spans="1:18" ht="18">
      <c r="A402" s="21">
        <v>397</v>
      </c>
      <c r="B402" s="22" t="s">
        <v>106</v>
      </c>
      <c r="C402" s="22" t="s">
        <v>148</v>
      </c>
      <c r="D402" s="23">
        <v>753869.30359999998</v>
      </c>
      <c r="E402" s="23">
        <v>3457599.1526000001</v>
      </c>
      <c r="F402" s="23">
        <v>1622581.2398999999</v>
      </c>
      <c r="G402" s="24">
        <f t="shared" si="6"/>
        <v>5834049.6961000003</v>
      </c>
      <c r="H402" s="25"/>
      <c r="I402" s="25"/>
      <c r="J402" s="26"/>
      <c r="K402" s="26"/>
      <c r="L402" s="26"/>
      <c r="M402" s="26"/>
      <c r="N402" s="25"/>
      <c r="O402" s="25"/>
      <c r="P402" s="26"/>
      <c r="Q402" s="26"/>
      <c r="R402" s="26"/>
    </row>
    <row r="403" spans="1:18" ht="18">
      <c r="A403" s="21">
        <v>398</v>
      </c>
      <c r="B403" s="22" t="s">
        <v>106</v>
      </c>
      <c r="C403" s="22" t="s">
        <v>150</v>
      </c>
      <c r="D403" s="23">
        <v>622014.83779999998</v>
      </c>
      <c r="E403" s="23">
        <v>2852852.5647</v>
      </c>
      <c r="F403" s="23">
        <v>1338785.9169000001</v>
      </c>
      <c r="G403" s="24">
        <f t="shared" si="6"/>
        <v>4813653.3194000004</v>
      </c>
      <c r="H403" s="25"/>
      <c r="I403" s="25"/>
      <c r="J403" s="26"/>
      <c r="K403" s="26"/>
      <c r="L403" s="26"/>
      <c r="M403" s="26"/>
      <c r="N403" s="25"/>
      <c r="O403" s="25"/>
      <c r="P403" s="26"/>
      <c r="Q403" s="26"/>
      <c r="R403" s="26"/>
    </row>
    <row r="404" spans="1:18" ht="18">
      <c r="A404" s="21">
        <v>399</v>
      </c>
      <c r="B404" s="22" t="s">
        <v>106</v>
      </c>
      <c r="C404" s="22" t="s">
        <v>152</v>
      </c>
      <c r="D404" s="23">
        <v>787273.48439999996</v>
      </c>
      <c r="E404" s="23">
        <v>3610806.4353</v>
      </c>
      <c r="F404" s="23">
        <v>1694478.3141000001</v>
      </c>
      <c r="G404" s="24">
        <f t="shared" si="6"/>
        <v>6092558.2337999996</v>
      </c>
      <c r="H404" s="25"/>
      <c r="I404" s="25"/>
      <c r="J404" s="26"/>
      <c r="K404" s="26"/>
      <c r="L404" s="26"/>
      <c r="M404" s="26"/>
      <c r="N404" s="25"/>
      <c r="O404" s="25"/>
      <c r="P404" s="26"/>
      <c r="Q404" s="26"/>
      <c r="R404" s="26"/>
    </row>
    <row r="405" spans="1:18" ht="18">
      <c r="A405" s="21">
        <v>400</v>
      </c>
      <c r="B405" s="22" t="s">
        <v>106</v>
      </c>
      <c r="C405" s="22" t="s">
        <v>154</v>
      </c>
      <c r="D405" s="23">
        <v>691352.32880000002</v>
      </c>
      <c r="E405" s="23">
        <v>3170866.9062000001</v>
      </c>
      <c r="F405" s="23">
        <v>1488023.6052000001</v>
      </c>
      <c r="G405" s="24">
        <f t="shared" si="6"/>
        <v>5350242.8402000004</v>
      </c>
      <c r="H405" s="25"/>
      <c r="I405" s="25"/>
      <c r="J405" s="26"/>
      <c r="K405" s="26"/>
      <c r="L405" s="26"/>
      <c r="M405" s="26"/>
      <c r="N405" s="25"/>
      <c r="O405" s="25"/>
      <c r="P405" s="26"/>
      <c r="Q405" s="26"/>
      <c r="R405" s="26"/>
    </row>
    <row r="406" spans="1:18" ht="18">
      <c r="A406" s="21">
        <v>401</v>
      </c>
      <c r="B406" s="22" t="s">
        <v>106</v>
      </c>
      <c r="C406" s="22" t="s">
        <v>156</v>
      </c>
      <c r="D406" s="23">
        <v>718905.2304</v>
      </c>
      <c r="E406" s="23">
        <v>3297237.4703000002</v>
      </c>
      <c r="F406" s="23">
        <v>1547326.7509000001</v>
      </c>
      <c r="G406" s="24">
        <f t="shared" si="6"/>
        <v>5563469.4516000003</v>
      </c>
      <c r="H406" s="25"/>
      <c r="I406" s="25"/>
      <c r="J406" s="26"/>
      <c r="K406" s="26"/>
      <c r="L406" s="26"/>
      <c r="M406" s="26"/>
      <c r="N406" s="25"/>
      <c r="O406" s="25"/>
      <c r="P406" s="26"/>
      <c r="Q406" s="26"/>
      <c r="R406" s="26"/>
    </row>
    <row r="407" spans="1:18" ht="18">
      <c r="A407" s="21">
        <v>402</v>
      </c>
      <c r="B407" s="22" t="s">
        <v>106</v>
      </c>
      <c r="C407" s="22" t="s">
        <v>158</v>
      </c>
      <c r="D407" s="23">
        <v>565960.67429999996</v>
      </c>
      <c r="E407" s="23">
        <v>2595761.81</v>
      </c>
      <c r="F407" s="23">
        <v>1218138.4336999999</v>
      </c>
      <c r="G407" s="24">
        <f t="shared" si="6"/>
        <v>4379860.9179999996</v>
      </c>
      <c r="H407" s="25"/>
      <c r="I407" s="25"/>
      <c r="J407" s="26"/>
      <c r="K407" s="26"/>
      <c r="L407" s="26"/>
      <c r="M407" s="26"/>
      <c r="N407" s="25"/>
      <c r="O407" s="25"/>
      <c r="P407" s="26"/>
      <c r="Q407" s="26"/>
      <c r="R407" s="26"/>
    </row>
    <row r="408" spans="1:18" ht="18">
      <c r="A408" s="21">
        <v>403</v>
      </c>
      <c r="B408" s="22" t="s">
        <v>106</v>
      </c>
      <c r="C408" s="22" t="s">
        <v>160</v>
      </c>
      <c r="D408" s="23">
        <v>623991.74239999999</v>
      </c>
      <c r="E408" s="23">
        <v>2861919.5787</v>
      </c>
      <c r="F408" s="23">
        <v>1343040.8829000001</v>
      </c>
      <c r="G408" s="24">
        <f t="shared" si="6"/>
        <v>4828952.2039999999</v>
      </c>
      <c r="H408" s="25"/>
      <c r="I408" s="25"/>
      <c r="J408" s="26"/>
      <c r="K408" s="26"/>
      <c r="L408" s="26"/>
      <c r="M408" s="26"/>
      <c r="N408" s="25"/>
      <c r="O408" s="25"/>
      <c r="P408" s="26"/>
      <c r="Q408" s="26"/>
      <c r="R408" s="26"/>
    </row>
    <row r="409" spans="1:18" ht="18">
      <c r="A409" s="21">
        <v>404</v>
      </c>
      <c r="B409" s="22" t="s">
        <v>106</v>
      </c>
      <c r="C409" s="22" t="s">
        <v>162</v>
      </c>
      <c r="D409" s="23">
        <v>769403.97889999999</v>
      </c>
      <c r="E409" s="23">
        <v>3528848.4791999999</v>
      </c>
      <c r="F409" s="23">
        <v>1656017.1055999999</v>
      </c>
      <c r="G409" s="24">
        <f t="shared" si="6"/>
        <v>5954269.5636999998</v>
      </c>
      <c r="H409" s="25"/>
      <c r="I409" s="25"/>
      <c r="J409" s="26"/>
      <c r="K409" s="26"/>
      <c r="L409" s="26"/>
      <c r="M409" s="26"/>
      <c r="N409" s="25"/>
      <c r="O409" s="25"/>
      <c r="P409" s="26"/>
      <c r="Q409" s="26"/>
      <c r="R409" s="26"/>
    </row>
    <row r="410" spans="1:18" ht="18">
      <c r="A410" s="21">
        <v>405</v>
      </c>
      <c r="B410" s="22" t="s">
        <v>106</v>
      </c>
      <c r="C410" s="22" t="s">
        <v>164</v>
      </c>
      <c r="D410" s="23">
        <v>899565.34849999996</v>
      </c>
      <c r="E410" s="23">
        <v>4125829.7318000002</v>
      </c>
      <c r="F410" s="23">
        <v>1936168.3141000001</v>
      </c>
      <c r="G410" s="24">
        <f t="shared" si="6"/>
        <v>6961563.3943999996</v>
      </c>
      <c r="H410" s="25"/>
      <c r="I410" s="25"/>
      <c r="J410" s="26"/>
      <c r="K410" s="26"/>
      <c r="L410" s="26"/>
      <c r="M410" s="26"/>
      <c r="N410" s="25"/>
      <c r="O410" s="25"/>
      <c r="P410" s="26"/>
      <c r="Q410" s="26"/>
      <c r="R410" s="26"/>
    </row>
    <row r="411" spans="1:18" ht="18">
      <c r="A411" s="21">
        <v>406</v>
      </c>
      <c r="B411" s="22" t="s">
        <v>106</v>
      </c>
      <c r="C411" s="22" t="s">
        <v>166</v>
      </c>
      <c r="D411" s="23">
        <v>587058.12</v>
      </c>
      <c r="E411" s="23">
        <v>2692524.6176</v>
      </c>
      <c r="F411" s="23">
        <v>1263547.2592</v>
      </c>
      <c r="G411" s="24">
        <f t="shared" si="6"/>
        <v>4543129.9967999998</v>
      </c>
      <c r="H411" s="25"/>
      <c r="I411" s="25"/>
      <c r="J411" s="26"/>
      <c r="K411" s="26"/>
      <c r="L411" s="26"/>
      <c r="M411" s="26"/>
      <c r="N411" s="25"/>
      <c r="O411" s="25"/>
      <c r="P411" s="26"/>
      <c r="Q411" s="26"/>
      <c r="R411" s="26"/>
    </row>
    <row r="412" spans="1:18" ht="18">
      <c r="A412" s="21">
        <v>407</v>
      </c>
      <c r="B412" s="22" t="s">
        <v>106</v>
      </c>
      <c r="C412" s="22" t="s">
        <v>169</v>
      </c>
      <c r="D412" s="23">
        <v>690298.62849999999</v>
      </c>
      <c r="E412" s="23">
        <v>3166034.1411000001</v>
      </c>
      <c r="F412" s="23">
        <v>1485755.6864</v>
      </c>
      <c r="G412" s="24">
        <f t="shared" si="6"/>
        <v>5342088.4560000002</v>
      </c>
      <c r="H412" s="25"/>
      <c r="I412" s="25"/>
      <c r="J412" s="26"/>
      <c r="K412" s="26"/>
      <c r="L412" s="26"/>
      <c r="M412" s="26"/>
      <c r="N412" s="25"/>
      <c r="O412" s="25"/>
      <c r="P412" s="26"/>
      <c r="Q412" s="26"/>
      <c r="R412" s="26"/>
    </row>
    <row r="413" spans="1:18" ht="18">
      <c r="A413" s="21">
        <v>408</v>
      </c>
      <c r="B413" s="22" t="s">
        <v>107</v>
      </c>
      <c r="C413" s="22" t="s">
        <v>173</v>
      </c>
      <c r="D413" s="23">
        <v>701444.42130000005</v>
      </c>
      <c r="E413" s="23">
        <v>3217153.9882</v>
      </c>
      <c r="F413" s="23">
        <v>1509745.1950999999</v>
      </c>
      <c r="G413" s="24">
        <f t="shared" si="6"/>
        <v>5428343.6046000002</v>
      </c>
      <c r="H413" s="25"/>
      <c r="I413" s="25"/>
      <c r="J413" s="26"/>
      <c r="K413" s="26"/>
      <c r="L413" s="26"/>
      <c r="M413" s="26"/>
      <c r="N413" s="25"/>
      <c r="O413" s="25"/>
      <c r="P413" s="26"/>
      <c r="Q413" s="26"/>
      <c r="R413" s="26"/>
    </row>
    <row r="414" spans="1:18" ht="18">
      <c r="A414" s="21">
        <v>409</v>
      </c>
      <c r="B414" s="22" t="s">
        <v>107</v>
      </c>
      <c r="C414" s="22" t="s">
        <v>175</v>
      </c>
      <c r="D414" s="23">
        <v>722797.35270000005</v>
      </c>
      <c r="E414" s="23">
        <v>3315088.5737000001</v>
      </c>
      <c r="F414" s="23">
        <v>1555703.9121000001</v>
      </c>
      <c r="G414" s="24">
        <f t="shared" si="6"/>
        <v>5593589.8384999996</v>
      </c>
      <c r="H414" s="25"/>
      <c r="I414" s="25"/>
      <c r="J414" s="26"/>
      <c r="K414" s="26"/>
      <c r="L414" s="26"/>
      <c r="M414" s="26"/>
      <c r="N414" s="25"/>
      <c r="O414" s="25"/>
      <c r="P414" s="26"/>
      <c r="Q414" s="26"/>
      <c r="R414" s="26"/>
    </row>
    <row r="415" spans="1:18" ht="18">
      <c r="A415" s="21">
        <v>410</v>
      </c>
      <c r="B415" s="22" t="s">
        <v>107</v>
      </c>
      <c r="C415" s="22" t="s">
        <v>177</v>
      </c>
      <c r="D415" s="23">
        <v>786335.2352</v>
      </c>
      <c r="E415" s="23">
        <v>3606503.1831999999</v>
      </c>
      <c r="F415" s="23">
        <v>1692458.885</v>
      </c>
      <c r="G415" s="24">
        <f t="shared" si="6"/>
        <v>6085297.3033999996</v>
      </c>
      <c r="H415" s="25"/>
      <c r="I415" s="25"/>
      <c r="J415" s="26"/>
      <c r="K415" s="26"/>
      <c r="L415" s="26"/>
      <c r="M415" s="26"/>
      <c r="N415" s="25"/>
      <c r="O415" s="25"/>
      <c r="P415" s="26"/>
      <c r="Q415" s="26"/>
      <c r="R415" s="26"/>
    </row>
    <row r="416" spans="1:18" ht="18">
      <c r="A416" s="21">
        <v>411</v>
      </c>
      <c r="B416" s="22" t="s">
        <v>107</v>
      </c>
      <c r="C416" s="22" t="s">
        <v>179</v>
      </c>
      <c r="D416" s="23">
        <v>737267.48640000005</v>
      </c>
      <c r="E416" s="23">
        <v>3381455.4117999999</v>
      </c>
      <c r="F416" s="23">
        <v>1586848.5248</v>
      </c>
      <c r="G416" s="24">
        <f t="shared" si="6"/>
        <v>5705571.4230000004</v>
      </c>
      <c r="H416" s="25"/>
      <c r="I416" s="25"/>
      <c r="J416" s="26"/>
      <c r="K416" s="26"/>
      <c r="L416" s="26"/>
      <c r="M416" s="26"/>
      <c r="N416" s="25"/>
      <c r="O416" s="25"/>
      <c r="P416" s="26"/>
      <c r="Q416" s="26"/>
      <c r="R416" s="26"/>
    </row>
    <row r="417" spans="1:18" ht="18">
      <c r="A417" s="21">
        <v>412</v>
      </c>
      <c r="B417" s="22" t="s">
        <v>107</v>
      </c>
      <c r="C417" s="22" t="s">
        <v>181</v>
      </c>
      <c r="D417" s="23">
        <v>689505.96920000005</v>
      </c>
      <c r="E417" s="23">
        <v>3162398.6324999998</v>
      </c>
      <c r="F417" s="23">
        <v>1484049.6159000001</v>
      </c>
      <c r="G417" s="24">
        <f t="shared" si="6"/>
        <v>5335954.2176000001</v>
      </c>
      <c r="H417" s="25"/>
      <c r="I417" s="25"/>
      <c r="J417" s="26"/>
      <c r="K417" s="26"/>
      <c r="L417" s="26"/>
      <c r="M417" s="26"/>
      <c r="N417" s="25"/>
      <c r="O417" s="25"/>
      <c r="P417" s="26"/>
      <c r="Q417" s="26"/>
      <c r="R417" s="26"/>
    </row>
    <row r="418" spans="1:18" ht="18">
      <c r="A418" s="21">
        <v>413</v>
      </c>
      <c r="B418" s="22" t="s">
        <v>107</v>
      </c>
      <c r="C418" s="22" t="s">
        <v>183</v>
      </c>
      <c r="D418" s="23">
        <v>644953.34970000002</v>
      </c>
      <c r="E418" s="23">
        <v>2958059.3676999998</v>
      </c>
      <c r="F418" s="23">
        <v>1388157.3382999999</v>
      </c>
      <c r="G418" s="24">
        <f t="shared" si="6"/>
        <v>4991170.0557000004</v>
      </c>
      <c r="H418" s="25"/>
      <c r="I418" s="25"/>
      <c r="J418" s="26"/>
      <c r="K418" s="26"/>
      <c r="L418" s="26"/>
      <c r="M418" s="26"/>
      <c r="N418" s="25"/>
      <c r="O418" s="25"/>
      <c r="P418" s="26"/>
      <c r="Q418" s="26"/>
      <c r="R418" s="26"/>
    </row>
    <row r="419" spans="1:18" ht="18">
      <c r="A419" s="21">
        <v>414</v>
      </c>
      <c r="B419" s="22" t="s">
        <v>107</v>
      </c>
      <c r="C419" s="22" t="s">
        <v>185</v>
      </c>
      <c r="D419" s="23">
        <v>647063.98049999995</v>
      </c>
      <c r="E419" s="23">
        <v>2967739.7129000002</v>
      </c>
      <c r="F419" s="23">
        <v>1392700.1281999999</v>
      </c>
      <c r="G419" s="24">
        <f t="shared" si="6"/>
        <v>5007503.8216000004</v>
      </c>
      <c r="H419" s="25"/>
      <c r="I419" s="25"/>
      <c r="J419" s="26"/>
      <c r="K419" s="26"/>
      <c r="L419" s="26"/>
      <c r="M419" s="26"/>
      <c r="N419" s="25"/>
      <c r="O419" s="25"/>
      <c r="P419" s="26"/>
      <c r="Q419" s="26"/>
      <c r="R419" s="26"/>
    </row>
    <row r="420" spans="1:18" ht="18">
      <c r="A420" s="21">
        <v>415</v>
      </c>
      <c r="B420" s="22" t="s">
        <v>107</v>
      </c>
      <c r="C420" s="22" t="s">
        <v>187</v>
      </c>
      <c r="D420" s="23">
        <v>692811.31209999998</v>
      </c>
      <c r="E420" s="23">
        <v>3177558.4896999998</v>
      </c>
      <c r="F420" s="23">
        <v>1491163.8297999999</v>
      </c>
      <c r="G420" s="24">
        <f t="shared" si="6"/>
        <v>5361533.6316</v>
      </c>
      <c r="H420" s="25"/>
      <c r="I420" s="25"/>
      <c r="J420" s="26"/>
      <c r="K420" s="26"/>
      <c r="L420" s="26"/>
      <c r="M420" s="26"/>
      <c r="N420" s="25"/>
      <c r="O420" s="25"/>
      <c r="P420" s="26"/>
      <c r="Q420" s="26"/>
      <c r="R420" s="26"/>
    </row>
    <row r="421" spans="1:18" ht="18">
      <c r="A421" s="21">
        <v>416</v>
      </c>
      <c r="B421" s="22" t="s">
        <v>107</v>
      </c>
      <c r="C421" s="22" t="s">
        <v>189</v>
      </c>
      <c r="D421" s="23">
        <v>649824.07120000001</v>
      </c>
      <c r="E421" s="23">
        <v>2980398.7870999998</v>
      </c>
      <c r="F421" s="23">
        <v>1398640.7753000001</v>
      </c>
      <c r="G421" s="24">
        <f t="shared" si="6"/>
        <v>5028863.6336000003</v>
      </c>
      <c r="H421" s="25"/>
      <c r="I421" s="25"/>
      <c r="J421" s="26"/>
      <c r="K421" s="26"/>
      <c r="L421" s="26"/>
      <c r="M421" s="26"/>
      <c r="N421" s="25"/>
      <c r="O421" s="25"/>
      <c r="P421" s="26"/>
      <c r="Q421" s="26"/>
      <c r="R421" s="26"/>
    </row>
    <row r="422" spans="1:18" ht="18">
      <c r="A422" s="21">
        <v>417</v>
      </c>
      <c r="B422" s="22" t="s">
        <v>107</v>
      </c>
      <c r="C422" s="22" t="s">
        <v>191</v>
      </c>
      <c r="D422" s="23">
        <v>783488.69099999999</v>
      </c>
      <c r="E422" s="23">
        <v>3593447.5926999999</v>
      </c>
      <c r="F422" s="23">
        <v>1686332.1609</v>
      </c>
      <c r="G422" s="24">
        <f t="shared" si="6"/>
        <v>6063268.4446</v>
      </c>
      <c r="H422" s="25"/>
      <c r="I422" s="25"/>
      <c r="J422" s="26"/>
      <c r="K422" s="26"/>
      <c r="L422" s="26"/>
      <c r="M422" s="26"/>
      <c r="N422" s="25"/>
      <c r="O422" s="25"/>
      <c r="P422" s="26"/>
      <c r="Q422" s="26"/>
      <c r="R422" s="26"/>
    </row>
    <row r="423" spans="1:18" ht="18">
      <c r="A423" s="21">
        <v>418</v>
      </c>
      <c r="B423" s="22" t="s">
        <v>107</v>
      </c>
      <c r="C423" s="22" t="s">
        <v>193</v>
      </c>
      <c r="D423" s="23">
        <v>646626.61959999998</v>
      </c>
      <c r="E423" s="23">
        <v>2965733.7702000001</v>
      </c>
      <c r="F423" s="23">
        <v>1391758.78</v>
      </c>
      <c r="G423" s="24">
        <f t="shared" si="6"/>
        <v>5004119.1698000003</v>
      </c>
      <c r="H423" s="25"/>
      <c r="I423" s="25"/>
      <c r="J423" s="26"/>
      <c r="K423" s="26"/>
      <c r="L423" s="26"/>
      <c r="M423" s="26"/>
      <c r="N423" s="25"/>
      <c r="O423" s="25"/>
      <c r="P423" s="26"/>
      <c r="Q423" s="26"/>
      <c r="R423" s="26"/>
    </row>
    <row r="424" spans="1:18" ht="18">
      <c r="A424" s="21">
        <v>419</v>
      </c>
      <c r="B424" s="22" t="s">
        <v>107</v>
      </c>
      <c r="C424" s="22" t="s">
        <v>195</v>
      </c>
      <c r="D424" s="23">
        <v>718190.03870000003</v>
      </c>
      <c r="E424" s="23">
        <v>3293957.2648999998</v>
      </c>
      <c r="F424" s="23">
        <v>1545787.4169999999</v>
      </c>
      <c r="G424" s="24">
        <f t="shared" si="6"/>
        <v>5557934.7205999997</v>
      </c>
      <c r="H424" s="25"/>
      <c r="I424" s="25"/>
      <c r="J424" s="26"/>
      <c r="K424" s="26"/>
      <c r="L424" s="26"/>
      <c r="M424" s="26"/>
      <c r="N424" s="25"/>
      <c r="O424" s="25"/>
      <c r="P424" s="26"/>
      <c r="Q424" s="26"/>
      <c r="R424" s="26"/>
    </row>
    <row r="425" spans="1:18" ht="18">
      <c r="A425" s="21">
        <v>420</v>
      </c>
      <c r="B425" s="22" t="s">
        <v>107</v>
      </c>
      <c r="C425" s="22" t="s">
        <v>197</v>
      </c>
      <c r="D425" s="23">
        <v>782664.32620000001</v>
      </c>
      <c r="E425" s="23">
        <v>3589666.6678999998</v>
      </c>
      <c r="F425" s="23">
        <v>1684557.8495</v>
      </c>
      <c r="G425" s="24">
        <f t="shared" si="6"/>
        <v>6056888.8436000003</v>
      </c>
      <c r="H425" s="25"/>
      <c r="I425" s="25"/>
      <c r="J425" s="26"/>
      <c r="K425" s="26"/>
      <c r="L425" s="26"/>
      <c r="M425" s="26"/>
      <c r="N425" s="25"/>
      <c r="O425" s="25"/>
      <c r="P425" s="26"/>
      <c r="Q425" s="26"/>
      <c r="R425" s="26"/>
    </row>
    <row r="426" spans="1:18" ht="18">
      <c r="A426" s="21">
        <v>421</v>
      </c>
      <c r="B426" s="22" t="s">
        <v>107</v>
      </c>
      <c r="C426" s="22" t="s">
        <v>199</v>
      </c>
      <c r="D426" s="23">
        <v>780834.29550000001</v>
      </c>
      <c r="E426" s="23">
        <v>3581273.2867000001</v>
      </c>
      <c r="F426" s="23">
        <v>1680619.0057000001</v>
      </c>
      <c r="G426" s="24">
        <f t="shared" si="6"/>
        <v>6042726.5878999997</v>
      </c>
      <c r="H426" s="25"/>
      <c r="I426" s="25"/>
      <c r="J426" s="26"/>
      <c r="K426" s="26"/>
      <c r="L426" s="26"/>
      <c r="M426" s="26"/>
      <c r="N426" s="25"/>
      <c r="O426" s="25"/>
      <c r="P426" s="26"/>
      <c r="Q426" s="26"/>
      <c r="R426" s="26"/>
    </row>
    <row r="427" spans="1:18" ht="18">
      <c r="A427" s="21">
        <v>422</v>
      </c>
      <c r="B427" s="22" t="s">
        <v>107</v>
      </c>
      <c r="C427" s="22" t="s">
        <v>201</v>
      </c>
      <c r="D427" s="23">
        <v>681867.75899999996</v>
      </c>
      <c r="E427" s="23">
        <v>3127366.2086</v>
      </c>
      <c r="F427" s="23">
        <v>1467609.6089999999</v>
      </c>
      <c r="G427" s="24">
        <f t="shared" si="6"/>
        <v>5276843.5766000003</v>
      </c>
      <c r="H427" s="25"/>
      <c r="I427" s="25"/>
      <c r="J427" s="26"/>
      <c r="K427" s="26"/>
      <c r="L427" s="26"/>
      <c r="M427" s="26"/>
      <c r="N427" s="25"/>
      <c r="O427" s="25"/>
      <c r="P427" s="26"/>
      <c r="Q427" s="26"/>
      <c r="R427" s="26"/>
    </row>
    <row r="428" spans="1:18" ht="18">
      <c r="A428" s="21">
        <v>423</v>
      </c>
      <c r="B428" s="22" t="s">
        <v>107</v>
      </c>
      <c r="C428" s="22" t="s">
        <v>203</v>
      </c>
      <c r="D428" s="23">
        <v>768175.37659999996</v>
      </c>
      <c r="E428" s="23">
        <v>3523213.5315</v>
      </c>
      <c r="F428" s="23">
        <v>1653372.7387999999</v>
      </c>
      <c r="G428" s="24">
        <f t="shared" si="6"/>
        <v>5944761.6469000001</v>
      </c>
      <c r="H428" s="25"/>
      <c r="I428" s="25"/>
      <c r="J428" s="26"/>
      <c r="K428" s="26"/>
      <c r="L428" s="26"/>
      <c r="M428" s="26"/>
      <c r="N428" s="25"/>
      <c r="O428" s="25"/>
      <c r="P428" s="26"/>
      <c r="Q428" s="26"/>
      <c r="R428" s="26"/>
    </row>
    <row r="429" spans="1:18" ht="18">
      <c r="A429" s="21">
        <v>424</v>
      </c>
      <c r="B429" s="22" t="s">
        <v>107</v>
      </c>
      <c r="C429" s="22" t="s">
        <v>205</v>
      </c>
      <c r="D429" s="23">
        <v>792976.82250000001</v>
      </c>
      <c r="E429" s="23">
        <v>3636964.6260000002</v>
      </c>
      <c r="F429" s="23">
        <v>1706753.8230999999</v>
      </c>
      <c r="G429" s="24">
        <f t="shared" si="6"/>
        <v>6136695.2715999996</v>
      </c>
      <c r="H429" s="25"/>
      <c r="I429" s="25"/>
      <c r="J429" s="26"/>
      <c r="K429" s="26"/>
      <c r="L429" s="26"/>
      <c r="M429" s="26"/>
      <c r="N429" s="25"/>
      <c r="O429" s="25"/>
      <c r="P429" s="26"/>
      <c r="Q429" s="26"/>
      <c r="R429" s="26"/>
    </row>
    <row r="430" spans="1:18" ht="18">
      <c r="A430" s="21">
        <v>425</v>
      </c>
      <c r="B430" s="22" t="s">
        <v>107</v>
      </c>
      <c r="C430" s="22" t="s">
        <v>207</v>
      </c>
      <c r="D430" s="23">
        <v>759096.83559999999</v>
      </c>
      <c r="E430" s="23">
        <v>3481575.0729</v>
      </c>
      <c r="F430" s="23">
        <v>1633832.6536000001</v>
      </c>
      <c r="G430" s="24">
        <f t="shared" si="6"/>
        <v>5874504.5620999997</v>
      </c>
      <c r="H430" s="25"/>
      <c r="I430" s="25"/>
      <c r="J430" s="26"/>
      <c r="K430" s="26"/>
      <c r="L430" s="26"/>
      <c r="M430" s="26"/>
      <c r="N430" s="25"/>
      <c r="O430" s="25"/>
      <c r="P430" s="26"/>
      <c r="Q430" s="26"/>
      <c r="R430" s="26"/>
    </row>
    <row r="431" spans="1:18" ht="18">
      <c r="A431" s="21">
        <v>426</v>
      </c>
      <c r="B431" s="22" t="s">
        <v>107</v>
      </c>
      <c r="C431" s="22" t="s">
        <v>209</v>
      </c>
      <c r="D431" s="23">
        <v>832436.26280000003</v>
      </c>
      <c r="E431" s="23">
        <v>3817944.1757</v>
      </c>
      <c r="F431" s="23">
        <v>1791683.8596000001</v>
      </c>
      <c r="G431" s="24">
        <f t="shared" si="6"/>
        <v>6442064.2981000002</v>
      </c>
      <c r="H431" s="25"/>
      <c r="I431" s="25"/>
      <c r="J431" s="26"/>
      <c r="K431" s="26"/>
      <c r="L431" s="26"/>
      <c r="M431" s="26"/>
      <c r="N431" s="25"/>
      <c r="O431" s="25"/>
      <c r="P431" s="26"/>
      <c r="Q431" s="26"/>
      <c r="R431" s="26"/>
    </row>
    <row r="432" spans="1:18" ht="18">
      <c r="A432" s="21">
        <v>427</v>
      </c>
      <c r="B432" s="22" t="s">
        <v>107</v>
      </c>
      <c r="C432" s="22" t="s">
        <v>211</v>
      </c>
      <c r="D432" s="23">
        <v>662887.71920000005</v>
      </c>
      <c r="E432" s="23">
        <v>3040314.8204999999</v>
      </c>
      <c r="F432" s="23">
        <v>1426758.156</v>
      </c>
      <c r="G432" s="24">
        <f t="shared" si="6"/>
        <v>5129960.6957</v>
      </c>
      <c r="H432" s="25"/>
      <c r="I432" s="25"/>
      <c r="J432" s="26"/>
      <c r="K432" s="26"/>
      <c r="L432" s="26"/>
      <c r="M432" s="26"/>
      <c r="N432" s="25"/>
      <c r="O432" s="25"/>
      <c r="P432" s="26"/>
      <c r="Q432" s="26"/>
      <c r="R432" s="26"/>
    </row>
    <row r="433" spans="1:18" ht="18">
      <c r="A433" s="21">
        <v>428</v>
      </c>
      <c r="B433" s="22" t="s">
        <v>107</v>
      </c>
      <c r="C433" s="22" t="s">
        <v>107</v>
      </c>
      <c r="D433" s="23">
        <v>912971.58259999997</v>
      </c>
      <c r="E433" s="23">
        <v>4187317.0263</v>
      </c>
      <c r="F433" s="23">
        <v>1965023.0558</v>
      </c>
      <c r="G433" s="24">
        <f t="shared" si="6"/>
        <v>7065311.6646999996</v>
      </c>
      <c r="H433" s="25"/>
      <c r="I433" s="25"/>
      <c r="J433" s="26"/>
      <c r="K433" s="26"/>
      <c r="L433" s="26"/>
      <c r="M433" s="26"/>
      <c r="N433" s="25"/>
      <c r="O433" s="25"/>
      <c r="P433" s="26"/>
      <c r="Q433" s="26"/>
      <c r="R433" s="26"/>
    </row>
    <row r="434" spans="1:18" ht="18">
      <c r="A434" s="21">
        <v>429</v>
      </c>
      <c r="B434" s="22" t="s">
        <v>107</v>
      </c>
      <c r="C434" s="22" t="s">
        <v>215</v>
      </c>
      <c r="D434" s="23">
        <v>642406.04689999996</v>
      </c>
      <c r="E434" s="23">
        <v>2946376.2390999999</v>
      </c>
      <c r="F434" s="23">
        <v>1382674.6827</v>
      </c>
      <c r="G434" s="24">
        <f t="shared" si="6"/>
        <v>4971456.9687000001</v>
      </c>
      <c r="H434" s="25"/>
      <c r="I434" s="25"/>
      <c r="J434" s="26"/>
      <c r="K434" s="26"/>
      <c r="L434" s="26"/>
      <c r="M434" s="26"/>
      <c r="N434" s="25"/>
      <c r="O434" s="25"/>
      <c r="P434" s="26"/>
      <c r="Q434" s="26"/>
      <c r="R434" s="26"/>
    </row>
    <row r="435" spans="1:18" ht="18">
      <c r="A435" s="21">
        <v>430</v>
      </c>
      <c r="B435" s="22" t="s">
        <v>107</v>
      </c>
      <c r="C435" s="22" t="s">
        <v>217</v>
      </c>
      <c r="D435" s="23">
        <v>606903.42020000005</v>
      </c>
      <c r="E435" s="23">
        <v>2783544.4972000001</v>
      </c>
      <c r="F435" s="23">
        <v>1306261.0448</v>
      </c>
      <c r="G435" s="24">
        <f t="shared" si="6"/>
        <v>4696708.9622</v>
      </c>
      <c r="H435" s="25"/>
      <c r="I435" s="25"/>
      <c r="J435" s="26"/>
      <c r="K435" s="26"/>
      <c r="L435" s="26"/>
      <c r="M435" s="26"/>
      <c r="N435" s="25"/>
      <c r="O435" s="25"/>
      <c r="P435" s="26"/>
      <c r="Q435" s="26"/>
      <c r="R435" s="26"/>
    </row>
    <row r="436" spans="1:18" ht="18">
      <c r="A436" s="21">
        <v>431</v>
      </c>
      <c r="B436" s="22" t="s">
        <v>107</v>
      </c>
      <c r="C436" s="22" t="s">
        <v>219</v>
      </c>
      <c r="D436" s="23">
        <v>738288.91390000004</v>
      </c>
      <c r="E436" s="23">
        <v>3386140.1586000002</v>
      </c>
      <c r="F436" s="23">
        <v>1589046.9816000001</v>
      </c>
      <c r="G436" s="24">
        <f t="shared" si="6"/>
        <v>5713476.0541000003</v>
      </c>
      <c r="H436" s="25"/>
      <c r="I436" s="25"/>
      <c r="J436" s="26"/>
      <c r="K436" s="26"/>
      <c r="L436" s="26"/>
      <c r="M436" s="26"/>
      <c r="N436" s="25"/>
      <c r="O436" s="25"/>
      <c r="P436" s="26"/>
      <c r="Q436" s="26"/>
      <c r="R436" s="26"/>
    </row>
    <row r="437" spans="1:18" ht="18">
      <c r="A437" s="21">
        <v>432</v>
      </c>
      <c r="B437" s="22" t="s">
        <v>107</v>
      </c>
      <c r="C437" s="22" t="s">
        <v>221</v>
      </c>
      <c r="D437" s="23">
        <v>734686.12529999996</v>
      </c>
      <c r="E437" s="23">
        <v>3369616.0754999998</v>
      </c>
      <c r="F437" s="23">
        <v>1581292.5641000001</v>
      </c>
      <c r="G437" s="24">
        <f t="shared" si="6"/>
        <v>5685594.7648999998</v>
      </c>
      <c r="H437" s="25"/>
      <c r="I437" s="25"/>
      <c r="J437" s="26"/>
      <c r="K437" s="26"/>
      <c r="L437" s="26"/>
      <c r="M437" s="26"/>
      <c r="N437" s="25"/>
      <c r="O437" s="25"/>
      <c r="P437" s="26"/>
      <c r="Q437" s="26"/>
      <c r="R437" s="26"/>
    </row>
    <row r="438" spans="1:18" ht="18">
      <c r="A438" s="21">
        <v>433</v>
      </c>
      <c r="B438" s="22" t="s">
        <v>107</v>
      </c>
      <c r="C438" s="22" t="s">
        <v>223</v>
      </c>
      <c r="D438" s="23">
        <v>696902.58739999996</v>
      </c>
      <c r="E438" s="23">
        <v>3196323.0019999999</v>
      </c>
      <c r="F438" s="23">
        <v>1499969.6353</v>
      </c>
      <c r="G438" s="24">
        <f t="shared" si="6"/>
        <v>5393195.2247000001</v>
      </c>
      <c r="H438" s="25"/>
      <c r="I438" s="25"/>
      <c r="J438" s="26"/>
      <c r="K438" s="26"/>
      <c r="L438" s="26"/>
      <c r="M438" s="26"/>
      <c r="N438" s="25"/>
      <c r="O438" s="25"/>
      <c r="P438" s="26"/>
      <c r="Q438" s="26"/>
      <c r="R438" s="26"/>
    </row>
    <row r="439" spans="1:18" ht="18">
      <c r="A439" s="21">
        <v>434</v>
      </c>
      <c r="B439" s="22" t="s">
        <v>107</v>
      </c>
      <c r="C439" s="22" t="s">
        <v>225</v>
      </c>
      <c r="D439" s="23">
        <v>711539.12589999998</v>
      </c>
      <c r="E439" s="23">
        <v>3263453.0507999999</v>
      </c>
      <c r="F439" s="23">
        <v>1531472.4073000001</v>
      </c>
      <c r="G439" s="24">
        <f t="shared" si="6"/>
        <v>5506464.5839999998</v>
      </c>
      <c r="H439" s="25"/>
      <c r="I439" s="25"/>
      <c r="J439" s="26"/>
      <c r="K439" s="26"/>
      <c r="L439" s="26"/>
      <c r="M439" s="26"/>
      <c r="N439" s="25"/>
      <c r="O439" s="25"/>
      <c r="P439" s="26"/>
      <c r="Q439" s="26"/>
      <c r="R439" s="26"/>
    </row>
    <row r="440" spans="1:18" ht="18">
      <c r="A440" s="21">
        <v>435</v>
      </c>
      <c r="B440" s="22" t="s">
        <v>107</v>
      </c>
      <c r="C440" s="22" t="s">
        <v>227</v>
      </c>
      <c r="D440" s="23">
        <v>599339.78090000001</v>
      </c>
      <c r="E440" s="23">
        <v>2748854.0901000001</v>
      </c>
      <c r="F440" s="23">
        <v>1289981.5395</v>
      </c>
      <c r="G440" s="24">
        <f t="shared" si="6"/>
        <v>4638175.4105000002</v>
      </c>
      <c r="H440" s="25"/>
      <c r="I440" s="25"/>
      <c r="J440" s="26"/>
      <c r="K440" s="26"/>
      <c r="L440" s="26"/>
      <c r="M440" s="26"/>
      <c r="N440" s="25"/>
      <c r="O440" s="25"/>
      <c r="P440" s="26"/>
      <c r="Q440" s="26"/>
      <c r="R440" s="26"/>
    </row>
    <row r="441" spans="1:18" ht="18">
      <c r="A441" s="21">
        <v>436</v>
      </c>
      <c r="B441" s="22" t="s">
        <v>107</v>
      </c>
      <c r="C441" s="22" t="s">
        <v>229</v>
      </c>
      <c r="D441" s="23">
        <v>717147.96660000004</v>
      </c>
      <c r="E441" s="23">
        <v>3289177.8319000001</v>
      </c>
      <c r="F441" s="23">
        <v>1543544.5259</v>
      </c>
      <c r="G441" s="24">
        <f t="shared" si="6"/>
        <v>5549870.3244000003</v>
      </c>
      <c r="H441" s="25"/>
      <c r="I441" s="25"/>
      <c r="J441" s="26"/>
      <c r="K441" s="26"/>
      <c r="L441" s="26"/>
      <c r="M441" s="26"/>
      <c r="N441" s="25"/>
      <c r="O441" s="25"/>
      <c r="P441" s="26"/>
      <c r="Q441" s="26"/>
      <c r="R441" s="26"/>
    </row>
    <row r="442" spans="1:18" ht="18">
      <c r="A442" s="21">
        <v>437</v>
      </c>
      <c r="B442" s="22" t="s">
        <v>107</v>
      </c>
      <c r="C442" s="22" t="s">
        <v>231</v>
      </c>
      <c r="D442" s="23">
        <v>646910.63040000002</v>
      </c>
      <c r="E442" s="23">
        <v>2967036.3772</v>
      </c>
      <c r="F442" s="23">
        <v>1392370.067</v>
      </c>
      <c r="G442" s="24">
        <f t="shared" si="6"/>
        <v>5006317.0745999999</v>
      </c>
      <c r="H442" s="25"/>
      <c r="I442" s="25"/>
      <c r="J442" s="26"/>
      <c r="K442" s="26"/>
      <c r="L442" s="26"/>
      <c r="M442" s="26"/>
      <c r="N442" s="25"/>
      <c r="O442" s="25"/>
      <c r="P442" s="26"/>
      <c r="Q442" s="26"/>
      <c r="R442" s="26"/>
    </row>
    <row r="443" spans="1:18" ht="18">
      <c r="A443" s="21">
        <v>438</v>
      </c>
      <c r="B443" s="22" t="s">
        <v>107</v>
      </c>
      <c r="C443" s="22" t="s">
        <v>233</v>
      </c>
      <c r="D443" s="23">
        <v>670256.12199999997</v>
      </c>
      <c r="E443" s="23">
        <v>3074109.7807999998</v>
      </c>
      <c r="F443" s="23">
        <v>1442617.4463</v>
      </c>
      <c r="G443" s="24">
        <f t="shared" si="6"/>
        <v>5186983.3491000002</v>
      </c>
      <c r="H443" s="25"/>
      <c r="I443" s="25"/>
      <c r="J443" s="26"/>
      <c r="K443" s="26"/>
      <c r="L443" s="26"/>
      <c r="M443" s="26"/>
      <c r="N443" s="25"/>
      <c r="O443" s="25"/>
      <c r="P443" s="26"/>
      <c r="Q443" s="26"/>
      <c r="R443" s="26"/>
    </row>
    <row r="444" spans="1:18" ht="18">
      <c r="A444" s="21">
        <v>439</v>
      </c>
      <c r="B444" s="22" t="s">
        <v>107</v>
      </c>
      <c r="C444" s="22" t="s">
        <v>235</v>
      </c>
      <c r="D444" s="23">
        <v>719171.05960000004</v>
      </c>
      <c r="E444" s="23">
        <v>3298456.6880999999</v>
      </c>
      <c r="F444" s="23">
        <v>1547898.9051999999</v>
      </c>
      <c r="G444" s="24">
        <f t="shared" si="6"/>
        <v>5565526.6529000001</v>
      </c>
      <c r="H444" s="25"/>
      <c r="I444" s="25"/>
      <c r="J444" s="26"/>
      <c r="K444" s="26"/>
      <c r="L444" s="26"/>
      <c r="M444" s="26"/>
      <c r="N444" s="25"/>
      <c r="O444" s="25"/>
      <c r="P444" s="26"/>
      <c r="Q444" s="26"/>
      <c r="R444" s="26"/>
    </row>
    <row r="445" spans="1:18" ht="18">
      <c r="A445" s="21">
        <v>440</v>
      </c>
      <c r="B445" s="22" t="s">
        <v>107</v>
      </c>
      <c r="C445" s="22" t="s">
        <v>237</v>
      </c>
      <c r="D445" s="23">
        <v>697012.23080000002</v>
      </c>
      <c r="E445" s="23">
        <v>3196825.8782000002</v>
      </c>
      <c r="F445" s="23">
        <v>1500205.6248999999</v>
      </c>
      <c r="G445" s="24">
        <f t="shared" si="6"/>
        <v>5394043.7339000003</v>
      </c>
      <c r="H445" s="25"/>
      <c r="I445" s="25"/>
      <c r="J445" s="26"/>
      <c r="K445" s="26"/>
      <c r="L445" s="26"/>
      <c r="M445" s="26"/>
      <c r="N445" s="25"/>
      <c r="O445" s="25"/>
      <c r="P445" s="26"/>
      <c r="Q445" s="26"/>
      <c r="R445" s="26"/>
    </row>
    <row r="446" spans="1:18" ht="18">
      <c r="A446" s="21">
        <v>441</v>
      </c>
      <c r="B446" s="22" t="s">
        <v>107</v>
      </c>
      <c r="C446" s="22" t="s">
        <v>239</v>
      </c>
      <c r="D446" s="23">
        <v>683129.17440000002</v>
      </c>
      <c r="E446" s="23">
        <v>3133151.6529999999</v>
      </c>
      <c r="F446" s="23">
        <v>1470324.6009</v>
      </c>
      <c r="G446" s="24">
        <f t="shared" si="6"/>
        <v>5286605.4282999998</v>
      </c>
      <c r="H446" s="25"/>
      <c r="I446" s="25"/>
      <c r="J446" s="26"/>
      <c r="K446" s="26"/>
      <c r="L446" s="26"/>
      <c r="M446" s="26"/>
      <c r="N446" s="25"/>
      <c r="O446" s="25"/>
      <c r="P446" s="26"/>
      <c r="Q446" s="26"/>
      <c r="R446" s="26"/>
    </row>
    <row r="447" spans="1:18" ht="18">
      <c r="A447" s="21">
        <v>442</v>
      </c>
      <c r="B447" s="22" t="s">
        <v>108</v>
      </c>
      <c r="C447" s="22" t="s">
        <v>243</v>
      </c>
      <c r="D447" s="23">
        <v>546956.82999999996</v>
      </c>
      <c r="E447" s="23">
        <v>2508601.2429999998</v>
      </c>
      <c r="F447" s="23">
        <v>1177235.7453000001</v>
      </c>
      <c r="G447" s="24">
        <f t="shared" si="6"/>
        <v>4232793.8183000004</v>
      </c>
      <c r="H447" s="25"/>
      <c r="I447" s="25"/>
      <c r="J447" s="26"/>
      <c r="K447" s="26"/>
      <c r="L447" s="26"/>
      <c r="M447" s="26"/>
      <c r="N447" s="25"/>
      <c r="O447" s="25"/>
      <c r="P447" s="26"/>
      <c r="Q447" s="26"/>
      <c r="R447" s="26"/>
    </row>
    <row r="448" spans="1:18" ht="18">
      <c r="A448" s="21">
        <v>443</v>
      </c>
      <c r="B448" s="22" t="s">
        <v>108</v>
      </c>
      <c r="C448" s="22" t="s">
        <v>245</v>
      </c>
      <c r="D448" s="23">
        <v>893705.80110000004</v>
      </c>
      <c r="E448" s="23">
        <v>4098955.0918000001</v>
      </c>
      <c r="F448" s="23">
        <v>1923556.5899</v>
      </c>
      <c r="G448" s="24">
        <f t="shared" si="6"/>
        <v>6916217.4828000003</v>
      </c>
      <c r="H448" s="25"/>
      <c r="I448" s="25"/>
      <c r="J448" s="26"/>
      <c r="K448" s="26"/>
      <c r="L448" s="26"/>
      <c r="M448" s="26"/>
      <c r="N448" s="25"/>
      <c r="O448" s="25"/>
      <c r="P448" s="26"/>
      <c r="Q448" s="26"/>
      <c r="R448" s="26"/>
    </row>
    <row r="449" spans="1:18" ht="18">
      <c r="A449" s="21">
        <v>444</v>
      </c>
      <c r="B449" s="22" t="s">
        <v>108</v>
      </c>
      <c r="C449" s="22" t="s">
        <v>247</v>
      </c>
      <c r="D449" s="23">
        <v>752761.02709999995</v>
      </c>
      <c r="E449" s="23">
        <v>3452516.0754</v>
      </c>
      <c r="F449" s="23">
        <v>1620195.8548000001</v>
      </c>
      <c r="G449" s="24">
        <f t="shared" si="6"/>
        <v>5825472.9572999999</v>
      </c>
      <c r="H449" s="25"/>
      <c r="I449" s="25"/>
      <c r="J449" s="26"/>
      <c r="K449" s="26"/>
      <c r="L449" s="26"/>
      <c r="M449" s="26"/>
      <c r="N449" s="25"/>
      <c r="O449" s="25"/>
      <c r="P449" s="26"/>
      <c r="Q449" s="26"/>
      <c r="R449" s="26"/>
    </row>
    <row r="450" spans="1:18" ht="18">
      <c r="A450" s="21">
        <v>445</v>
      </c>
      <c r="B450" s="22" t="s">
        <v>108</v>
      </c>
      <c r="C450" s="22" t="s">
        <v>249</v>
      </c>
      <c r="D450" s="23">
        <v>621530.99769999995</v>
      </c>
      <c r="E450" s="23">
        <v>2850633.4465000001</v>
      </c>
      <c r="F450" s="23">
        <v>1337744.5297000001</v>
      </c>
      <c r="G450" s="24">
        <f t="shared" si="6"/>
        <v>4809908.9738999996</v>
      </c>
      <c r="H450" s="25"/>
      <c r="I450" s="25"/>
      <c r="J450" s="26"/>
      <c r="K450" s="26"/>
      <c r="L450" s="26"/>
      <c r="M450" s="26"/>
      <c r="N450" s="25"/>
      <c r="O450" s="25"/>
      <c r="P450" s="26"/>
      <c r="Q450" s="26"/>
      <c r="R450" s="26"/>
    </row>
    <row r="451" spans="1:18" ht="18">
      <c r="A451" s="21">
        <v>446</v>
      </c>
      <c r="B451" s="22" t="s">
        <v>108</v>
      </c>
      <c r="C451" s="22" t="s">
        <v>251</v>
      </c>
      <c r="D451" s="23">
        <v>827758.13100000005</v>
      </c>
      <c r="E451" s="23">
        <v>3796488.0633</v>
      </c>
      <c r="F451" s="23">
        <v>1781614.9406999999</v>
      </c>
      <c r="G451" s="24">
        <f t="shared" si="6"/>
        <v>6405861.1349999998</v>
      </c>
      <c r="H451" s="25"/>
      <c r="I451" s="25"/>
      <c r="J451" s="26"/>
      <c r="K451" s="26"/>
      <c r="L451" s="26"/>
      <c r="M451" s="26"/>
      <c r="N451" s="25"/>
      <c r="O451" s="25"/>
      <c r="P451" s="26"/>
      <c r="Q451" s="26"/>
      <c r="R451" s="26"/>
    </row>
    <row r="452" spans="1:18" ht="18">
      <c r="A452" s="21">
        <v>447</v>
      </c>
      <c r="B452" s="22" t="s">
        <v>108</v>
      </c>
      <c r="C452" s="22" t="s">
        <v>253</v>
      </c>
      <c r="D452" s="23">
        <v>1012712.0000999999</v>
      </c>
      <c r="E452" s="23">
        <v>4644773.4863999998</v>
      </c>
      <c r="F452" s="23">
        <v>2179698.1055999999</v>
      </c>
      <c r="G452" s="24">
        <f t="shared" si="6"/>
        <v>7837183.5921</v>
      </c>
      <c r="H452" s="25"/>
      <c r="I452" s="25"/>
      <c r="J452" s="26"/>
      <c r="K452" s="26"/>
      <c r="L452" s="26"/>
      <c r="M452" s="26"/>
      <c r="N452" s="25"/>
      <c r="O452" s="25"/>
      <c r="P452" s="26"/>
      <c r="Q452" s="26"/>
      <c r="R452" s="26"/>
    </row>
    <row r="453" spans="1:18" ht="18">
      <c r="A453" s="21">
        <v>448</v>
      </c>
      <c r="B453" s="22" t="s">
        <v>108</v>
      </c>
      <c r="C453" s="22" t="s">
        <v>255</v>
      </c>
      <c r="D453" s="23">
        <v>689932.66079999995</v>
      </c>
      <c r="E453" s="23">
        <v>3164355.6408000002</v>
      </c>
      <c r="F453" s="23">
        <v>1484968.0001999999</v>
      </c>
      <c r="G453" s="24">
        <f t="shared" si="6"/>
        <v>5339256.3017999995</v>
      </c>
      <c r="H453" s="25"/>
      <c r="I453" s="25"/>
      <c r="J453" s="26"/>
      <c r="K453" s="26"/>
      <c r="L453" s="26"/>
      <c r="M453" s="26"/>
      <c r="N453" s="25"/>
      <c r="O453" s="25"/>
      <c r="P453" s="26"/>
      <c r="Q453" s="26"/>
      <c r="R453" s="26"/>
    </row>
    <row r="454" spans="1:18" ht="18">
      <c r="A454" s="21">
        <v>449</v>
      </c>
      <c r="B454" s="22" t="s">
        <v>108</v>
      </c>
      <c r="C454" s="22" t="s">
        <v>257</v>
      </c>
      <c r="D454" s="23">
        <v>732953.25029999996</v>
      </c>
      <c r="E454" s="23">
        <v>3361668.2958999998</v>
      </c>
      <c r="F454" s="23">
        <v>1577562.8322000001</v>
      </c>
      <c r="G454" s="24">
        <f t="shared" si="6"/>
        <v>5672184.3783999998</v>
      </c>
      <c r="H454" s="25"/>
      <c r="I454" s="25"/>
      <c r="J454" s="26"/>
      <c r="K454" s="26"/>
      <c r="L454" s="26"/>
      <c r="M454" s="26"/>
      <c r="N454" s="25"/>
      <c r="O454" s="25"/>
      <c r="P454" s="26"/>
      <c r="Q454" s="26"/>
      <c r="R454" s="26"/>
    </row>
    <row r="455" spans="1:18" ht="36">
      <c r="A455" s="21">
        <v>450</v>
      </c>
      <c r="B455" s="22" t="s">
        <v>108</v>
      </c>
      <c r="C455" s="22" t="s">
        <v>259</v>
      </c>
      <c r="D455" s="23">
        <v>910558.01489999995</v>
      </c>
      <c r="E455" s="23">
        <v>4176247.2697000001</v>
      </c>
      <c r="F455" s="23">
        <v>1959828.2431999999</v>
      </c>
      <c r="G455" s="24">
        <f t="shared" ref="G455:G518" si="7">D455+E455+F455</f>
        <v>7046633.5278000003</v>
      </c>
      <c r="H455" s="25"/>
      <c r="I455" s="25"/>
      <c r="J455" s="26"/>
      <c r="K455" s="26"/>
      <c r="L455" s="26"/>
      <c r="M455" s="26"/>
      <c r="N455" s="25"/>
      <c r="O455" s="25"/>
      <c r="P455" s="26"/>
      <c r="Q455" s="26"/>
      <c r="R455" s="26"/>
    </row>
    <row r="456" spans="1:18" ht="18">
      <c r="A456" s="21">
        <v>451</v>
      </c>
      <c r="B456" s="22" t="s">
        <v>108</v>
      </c>
      <c r="C456" s="22" t="s">
        <v>261</v>
      </c>
      <c r="D456" s="23">
        <v>634028.24959999998</v>
      </c>
      <c r="E456" s="23">
        <v>2907951.7206999999</v>
      </c>
      <c r="F456" s="23">
        <v>1364642.8347</v>
      </c>
      <c r="G456" s="24">
        <f t="shared" si="7"/>
        <v>4906622.8049999997</v>
      </c>
      <c r="H456" s="25"/>
      <c r="I456" s="25"/>
      <c r="J456" s="26"/>
      <c r="K456" s="26"/>
      <c r="L456" s="26"/>
      <c r="M456" s="26"/>
      <c r="N456" s="25"/>
      <c r="O456" s="25"/>
      <c r="P456" s="26"/>
      <c r="Q456" s="26"/>
      <c r="R456" s="26"/>
    </row>
    <row r="457" spans="1:18" ht="18">
      <c r="A457" s="21">
        <v>452</v>
      </c>
      <c r="B457" s="22" t="s">
        <v>108</v>
      </c>
      <c r="C457" s="22" t="s">
        <v>263</v>
      </c>
      <c r="D457" s="23">
        <v>669699.30339999998</v>
      </c>
      <c r="E457" s="23">
        <v>3071555.9487999999</v>
      </c>
      <c r="F457" s="23">
        <v>1441418.9846000001</v>
      </c>
      <c r="G457" s="24">
        <f t="shared" si="7"/>
        <v>5182674.2368000001</v>
      </c>
      <c r="H457" s="25"/>
      <c r="I457" s="25"/>
      <c r="J457" s="26"/>
      <c r="K457" s="26"/>
      <c r="L457" s="26"/>
      <c r="M457" s="26"/>
      <c r="N457" s="25"/>
      <c r="O457" s="25"/>
      <c r="P457" s="26"/>
      <c r="Q457" s="26"/>
      <c r="R457" s="26"/>
    </row>
    <row r="458" spans="1:18" ht="18">
      <c r="A458" s="21">
        <v>453</v>
      </c>
      <c r="B458" s="22" t="s">
        <v>108</v>
      </c>
      <c r="C458" s="22" t="s">
        <v>265</v>
      </c>
      <c r="D458" s="23">
        <v>738823.89980000001</v>
      </c>
      <c r="E458" s="23">
        <v>3388593.8552999999</v>
      </c>
      <c r="F458" s="23">
        <v>1590198.4517999999</v>
      </c>
      <c r="G458" s="24">
        <f t="shared" si="7"/>
        <v>5717616.2068999996</v>
      </c>
      <c r="H458" s="25"/>
      <c r="I458" s="25"/>
      <c r="J458" s="26"/>
      <c r="K458" s="26"/>
      <c r="L458" s="26"/>
      <c r="M458" s="26"/>
      <c r="N458" s="25"/>
      <c r="O458" s="25"/>
      <c r="P458" s="26"/>
      <c r="Q458" s="26"/>
      <c r="R458" s="26"/>
    </row>
    <row r="459" spans="1:18" ht="18">
      <c r="A459" s="21">
        <v>454</v>
      </c>
      <c r="B459" s="22" t="s">
        <v>108</v>
      </c>
      <c r="C459" s="22" t="s">
        <v>267</v>
      </c>
      <c r="D459" s="23">
        <v>614862.86730000004</v>
      </c>
      <c r="E459" s="23">
        <v>2820050.2645</v>
      </c>
      <c r="F459" s="23">
        <v>1323392.4619</v>
      </c>
      <c r="G459" s="24">
        <f t="shared" si="7"/>
        <v>4758305.5937000001</v>
      </c>
      <c r="H459" s="25"/>
      <c r="I459" s="25"/>
      <c r="J459" s="26"/>
      <c r="K459" s="26"/>
      <c r="L459" s="26"/>
      <c r="M459" s="26"/>
      <c r="N459" s="25"/>
      <c r="O459" s="25"/>
      <c r="P459" s="26"/>
      <c r="Q459" s="26"/>
      <c r="R459" s="26"/>
    </row>
    <row r="460" spans="1:18" ht="18">
      <c r="A460" s="21">
        <v>455</v>
      </c>
      <c r="B460" s="22" t="s">
        <v>108</v>
      </c>
      <c r="C460" s="22" t="s">
        <v>269</v>
      </c>
      <c r="D460" s="23">
        <v>705595.32339999999</v>
      </c>
      <c r="E460" s="23">
        <v>3236191.9772999999</v>
      </c>
      <c r="F460" s="23">
        <v>1518679.3377</v>
      </c>
      <c r="G460" s="24">
        <f t="shared" si="7"/>
        <v>5460466.6383999996</v>
      </c>
      <c r="H460" s="25"/>
      <c r="I460" s="25"/>
      <c r="J460" s="26"/>
      <c r="K460" s="26"/>
      <c r="L460" s="26"/>
      <c r="M460" s="26"/>
      <c r="N460" s="25"/>
      <c r="O460" s="25"/>
      <c r="P460" s="26"/>
      <c r="Q460" s="26"/>
      <c r="R460" s="26"/>
    </row>
    <row r="461" spans="1:18" ht="18">
      <c r="A461" s="21">
        <v>456</v>
      </c>
      <c r="B461" s="22" t="s">
        <v>108</v>
      </c>
      <c r="C461" s="22" t="s">
        <v>271</v>
      </c>
      <c r="D461" s="23">
        <v>816306.97779999999</v>
      </c>
      <c r="E461" s="23">
        <v>3743967.6894</v>
      </c>
      <c r="F461" s="23">
        <v>1756968.1931</v>
      </c>
      <c r="G461" s="24">
        <f t="shared" si="7"/>
        <v>6317242.8602999998</v>
      </c>
      <c r="H461" s="25"/>
      <c r="I461" s="25"/>
      <c r="J461" s="26"/>
      <c r="K461" s="26"/>
      <c r="L461" s="26"/>
      <c r="M461" s="26"/>
      <c r="N461" s="25"/>
      <c r="O461" s="25"/>
      <c r="P461" s="26"/>
      <c r="Q461" s="26"/>
      <c r="R461" s="26"/>
    </row>
    <row r="462" spans="1:18" ht="18">
      <c r="A462" s="21">
        <v>457</v>
      </c>
      <c r="B462" s="22" t="s">
        <v>108</v>
      </c>
      <c r="C462" s="22" t="s">
        <v>273</v>
      </c>
      <c r="D462" s="23">
        <v>654020.08149999997</v>
      </c>
      <c r="E462" s="23">
        <v>2999643.6636000001</v>
      </c>
      <c r="F462" s="23">
        <v>1407672.0060000001</v>
      </c>
      <c r="G462" s="24">
        <f t="shared" si="7"/>
        <v>5061335.7511</v>
      </c>
      <c r="H462" s="25"/>
      <c r="I462" s="25"/>
      <c r="J462" s="26"/>
      <c r="K462" s="26"/>
      <c r="L462" s="26"/>
      <c r="M462" s="26"/>
      <c r="N462" s="25"/>
      <c r="O462" s="25"/>
      <c r="P462" s="26"/>
      <c r="Q462" s="26"/>
      <c r="R462" s="26"/>
    </row>
    <row r="463" spans="1:18" ht="18">
      <c r="A463" s="21">
        <v>458</v>
      </c>
      <c r="B463" s="22" t="s">
        <v>108</v>
      </c>
      <c r="C463" s="22" t="s">
        <v>275</v>
      </c>
      <c r="D463" s="23">
        <v>644516.39509999997</v>
      </c>
      <c r="E463" s="23">
        <v>2956055.2884</v>
      </c>
      <c r="F463" s="23">
        <v>1387216.8644999999</v>
      </c>
      <c r="G463" s="24">
        <f t="shared" si="7"/>
        <v>4987788.5480000004</v>
      </c>
      <c r="H463" s="25"/>
      <c r="I463" s="25"/>
      <c r="J463" s="26"/>
      <c r="K463" s="26"/>
      <c r="L463" s="26"/>
      <c r="M463" s="26"/>
      <c r="N463" s="25"/>
      <c r="O463" s="25"/>
      <c r="P463" s="26"/>
      <c r="Q463" s="26"/>
      <c r="R463" s="26"/>
    </row>
    <row r="464" spans="1:18" ht="18">
      <c r="A464" s="21">
        <v>459</v>
      </c>
      <c r="B464" s="22" t="s">
        <v>108</v>
      </c>
      <c r="C464" s="22" t="s">
        <v>278</v>
      </c>
      <c r="D464" s="23">
        <v>668846.43610000005</v>
      </c>
      <c r="E464" s="23">
        <v>3067644.2982999999</v>
      </c>
      <c r="F464" s="23">
        <v>1439583.3263000001</v>
      </c>
      <c r="G464" s="24">
        <f t="shared" si="7"/>
        <v>5176074.0607000003</v>
      </c>
      <c r="H464" s="25"/>
      <c r="I464" s="25"/>
      <c r="J464" s="26"/>
      <c r="K464" s="26"/>
      <c r="L464" s="26"/>
      <c r="M464" s="26"/>
      <c r="N464" s="25"/>
      <c r="O464" s="25"/>
      <c r="P464" s="26"/>
      <c r="Q464" s="26"/>
      <c r="R464" s="26"/>
    </row>
    <row r="465" spans="1:18" ht="18">
      <c r="A465" s="21">
        <v>460</v>
      </c>
      <c r="B465" s="22" t="s">
        <v>108</v>
      </c>
      <c r="C465" s="22" t="s">
        <v>280</v>
      </c>
      <c r="D465" s="23">
        <v>809214.71019999997</v>
      </c>
      <c r="E465" s="23">
        <v>3711439.2151000001</v>
      </c>
      <c r="F465" s="23">
        <v>1741703.2390999999</v>
      </c>
      <c r="G465" s="24">
        <f t="shared" si="7"/>
        <v>6262357.1644000001</v>
      </c>
      <c r="H465" s="25"/>
      <c r="I465" s="25"/>
      <c r="J465" s="26"/>
      <c r="K465" s="26"/>
      <c r="L465" s="26"/>
      <c r="M465" s="26"/>
      <c r="N465" s="25"/>
      <c r="O465" s="25"/>
      <c r="P465" s="26"/>
      <c r="Q465" s="26"/>
      <c r="R465" s="26"/>
    </row>
    <row r="466" spans="1:18" ht="18">
      <c r="A466" s="21">
        <v>461</v>
      </c>
      <c r="B466" s="22" t="s">
        <v>108</v>
      </c>
      <c r="C466" s="22" t="s">
        <v>282</v>
      </c>
      <c r="D466" s="23">
        <v>621825.56039999996</v>
      </c>
      <c r="E466" s="23">
        <v>2851984.4495000001</v>
      </c>
      <c r="F466" s="23">
        <v>1338378.5279999999</v>
      </c>
      <c r="G466" s="24">
        <f t="shared" si="7"/>
        <v>4812188.5378999999</v>
      </c>
      <c r="H466" s="25"/>
      <c r="I466" s="25"/>
      <c r="J466" s="26"/>
      <c r="K466" s="26"/>
      <c r="L466" s="26"/>
      <c r="M466" s="26"/>
      <c r="N466" s="25"/>
      <c r="O466" s="25"/>
      <c r="P466" s="26"/>
      <c r="Q466" s="26"/>
      <c r="R466" s="26"/>
    </row>
    <row r="467" spans="1:18" ht="18">
      <c r="A467" s="21">
        <v>462</v>
      </c>
      <c r="B467" s="22" t="s">
        <v>108</v>
      </c>
      <c r="C467" s="22" t="s">
        <v>284</v>
      </c>
      <c r="D467" s="23">
        <v>742738.21459999995</v>
      </c>
      <c r="E467" s="23">
        <v>3406546.7437</v>
      </c>
      <c r="F467" s="23">
        <v>1598623.3785999999</v>
      </c>
      <c r="G467" s="24">
        <f t="shared" si="7"/>
        <v>5747908.3369000005</v>
      </c>
      <c r="H467" s="25"/>
      <c r="I467" s="25"/>
      <c r="J467" s="26"/>
      <c r="K467" s="26"/>
      <c r="L467" s="26"/>
      <c r="M467" s="26"/>
      <c r="N467" s="25"/>
      <c r="O467" s="25"/>
      <c r="P467" s="26"/>
      <c r="Q467" s="26"/>
      <c r="R467" s="26"/>
    </row>
    <row r="468" spans="1:18" ht="18">
      <c r="A468" s="21">
        <v>463</v>
      </c>
      <c r="B468" s="22" t="s">
        <v>109</v>
      </c>
      <c r="C468" s="22" t="s">
        <v>288</v>
      </c>
      <c r="D468" s="23">
        <v>793351.03689999995</v>
      </c>
      <c r="E468" s="23">
        <v>3638680.9490999999</v>
      </c>
      <c r="F468" s="23">
        <v>1707559.2588</v>
      </c>
      <c r="G468" s="24">
        <f t="shared" si="7"/>
        <v>6139591.2448000005</v>
      </c>
      <c r="H468" s="25"/>
      <c r="I468" s="25"/>
      <c r="J468" s="26"/>
      <c r="K468" s="26"/>
      <c r="L468" s="26"/>
      <c r="M468" s="26"/>
      <c r="N468" s="25"/>
      <c r="O468" s="25"/>
      <c r="P468" s="26"/>
      <c r="Q468" s="26"/>
      <c r="R468" s="26"/>
    </row>
    <row r="469" spans="1:18" ht="18">
      <c r="A469" s="21">
        <v>464</v>
      </c>
      <c r="B469" s="22" t="s">
        <v>109</v>
      </c>
      <c r="C469" s="22" t="s">
        <v>290</v>
      </c>
      <c r="D469" s="23">
        <v>701501.34849999996</v>
      </c>
      <c r="E469" s="23">
        <v>3217415.0833000001</v>
      </c>
      <c r="F469" s="23">
        <v>1509867.7217000001</v>
      </c>
      <c r="G469" s="24">
        <f t="shared" si="7"/>
        <v>5428784.1535</v>
      </c>
      <c r="H469" s="25"/>
      <c r="I469" s="25"/>
      <c r="J469" s="26"/>
      <c r="K469" s="26"/>
      <c r="L469" s="26"/>
      <c r="M469" s="26"/>
      <c r="N469" s="25"/>
      <c r="O469" s="25"/>
      <c r="P469" s="26"/>
      <c r="Q469" s="26"/>
      <c r="R469" s="26"/>
    </row>
    <row r="470" spans="1:18" ht="18">
      <c r="A470" s="21">
        <v>465</v>
      </c>
      <c r="B470" s="22" t="s">
        <v>109</v>
      </c>
      <c r="C470" s="22" t="s">
        <v>292</v>
      </c>
      <c r="D470" s="23">
        <v>885328.69790000003</v>
      </c>
      <c r="E470" s="23">
        <v>4060533.7571</v>
      </c>
      <c r="F470" s="23">
        <v>1905526.2359</v>
      </c>
      <c r="G470" s="24">
        <f t="shared" si="7"/>
        <v>6851388.6908999998</v>
      </c>
      <c r="H470" s="25"/>
      <c r="I470" s="25"/>
      <c r="J470" s="26"/>
      <c r="K470" s="26"/>
      <c r="L470" s="26"/>
      <c r="M470" s="26"/>
      <c r="N470" s="25"/>
      <c r="O470" s="25"/>
      <c r="P470" s="26"/>
      <c r="Q470" s="26"/>
      <c r="R470" s="26"/>
    </row>
    <row r="471" spans="1:18" ht="18">
      <c r="A471" s="21">
        <v>466</v>
      </c>
      <c r="B471" s="22" t="s">
        <v>109</v>
      </c>
      <c r="C471" s="22" t="s">
        <v>294</v>
      </c>
      <c r="D471" s="23">
        <v>700994.19570000004</v>
      </c>
      <c r="E471" s="23">
        <v>3215089.0421000002</v>
      </c>
      <c r="F471" s="23">
        <v>1508776.1577000001</v>
      </c>
      <c r="G471" s="24">
        <f t="shared" si="7"/>
        <v>5424859.3954999996</v>
      </c>
      <c r="H471" s="25"/>
      <c r="I471" s="25"/>
      <c r="J471" s="26"/>
      <c r="K471" s="26"/>
      <c r="L471" s="26"/>
      <c r="M471" s="26"/>
      <c r="N471" s="25"/>
      <c r="O471" s="25"/>
      <c r="P471" s="26"/>
      <c r="Q471" s="26"/>
      <c r="R471" s="26"/>
    </row>
    <row r="472" spans="1:18" ht="18">
      <c r="A472" s="21">
        <v>467</v>
      </c>
      <c r="B472" s="22" t="s">
        <v>109</v>
      </c>
      <c r="C472" s="22" t="s">
        <v>296</v>
      </c>
      <c r="D472" s="23">
        <v>958476.80009999999</v>
      </c>
      <c r="E472" s="23">
        <v>4396025.3539000005</v>
      </c>
      <c r="F472" s="23">
        <v>2062965.6459999999</v>
      </c>
      <c r="G472" s="24">
        <f t="shared" si="7"/>
        <v>7417467.7999999998</v>
      </c>
      <c r="H472" s="25"/>
      <c r="I472" s="25"/>
      <c r="J472" s="26"/>
      <c r="K472" s="26"/>
      <c r="L472" s="26"/>
      <c r="M472" s="26"/>
      <c r="N472" s="25"/>
      <c r="O472" s="25"/>
      <c r="P472" s="26"/>
      <c r="Q472" s="26"/>
      <c r="R472" s="26"/>
    </row>
    <row r="473" spans="1:18" ht="18">
      <c r="A473" s="21">
        <v>468</v>
      </c>
      <c r="B473" s="22" t="s">
        <v>109</v>
      </c>
      <c r="C473" s="22" t="s">
        <v>298</v>
      </c>
      <c r="D473" s="23">
        <v>745222.72679999995</v>
      </c>
      <c r="E473" s="23">
        <v>3417941.8853000002</v>
      </c>
      <c r="F473" s="23">
        <v>1603970.8877999999</v>
      </c>
      <c r="G473" s="24">
        <f t="shared" si="7"/>
        <v>5767135.4999000002</v>
      </c>
      <c r="H473" s="25"/>
      <c r="I473" s="25"/>
      <c r="J473" s="26"/>
      <c r="K473" s="26"/>
      <c r="L473" s="26"/>
      <c r="M473" s="26"/>
      <c r="N473" s="25"/>
      <c r="O473" s="25"/>
      <c r="P473" s="26"/>
      <c r="Q473" s="26"/>
      <c r="R473" s="26"/>
    </row>
    <row r="474" spans="1:18" ht="18">
      <c r="A474" s="21">
        <v>469</v>
      </c>
      <c r="B474" s="22" t="s">
        <v>109</v>
      </c>
      <c r="C474" s="22" t="s">
        <v>300</v>
      </c>
      <c r="D474" s="23">
        <v>625309.54669999995</v>
      </c>
      <c r="E474" s="23">
        <v>2867963.6491</v>
      </c>
      <c r="F474" s="23">
        <v>1345877.2427000001</v>
      </c>
      <c r="G474" s="24">
        <f t="shared" si="7"/>
        <v>4839150.4385000002</v>
      </c>
      <c r="H474" s="25"/>
      <c r="I474" s="25"/>
      <c r="J474" s="26"/>
      <c r="K474" s="26"/>
      <c r="L474" s="26"/>
      <c r="M474" s="26"/>
      <c r="N474" s="25"/>
      <c r="O474" s="25"/>
      <c r="P474" s="26"/>
      <c r="Q474" s="26"/>
      <c r="R474" s="26"/>
    </row>
    <row r="475" spans="1:18" ht="18">
      <c r="A475" s="21">
        <v>470</v>
      </c>
      <c r="B475" s="22" t="s">
        <v>109</v>
      </c>
      <c r="C475" s="22" t="s">
        <v>302</v>
      </c>
      <c r="D475" s="23">
        <v>732738.75619999995</v>
      </c>
      <c r="E475" s="23">
        <v>3360684.5252</v>
      </c>
      <c r="F475" s="23">
        <v>1577101.1684999999</v>
      </c>
      <c r="G475" s="24">
        <f t="shared" si="7"/>
        <v>5670524.4499000004</v>
      </c>
      <c r="H475" s="25"/>
      <c r="I475" s="25"/>
      <c r="J475" s="26"/>
      <c r="K475" s="26"/>
      <c r="L475" s="26"/>
      <c r="M475" s="26"/>
      <c r="N475" s="25"/>
      <c r="O475" s="25"/>
      <c r="P475" s="26"/>
      <c r="Q475" s="26"/>
      <c r="R475" s="26"/>
    </row>
    <row r="476" spans="1:18" ht="18">
      <c r="A476" s="21">
        <v>471</v>
      </c>
      <c r="B476" s="22" t="s">
        <v>109</v>
      </c>
      <c r="C476" s="22" t="s">
        <v>304</v>
      </c>
      <c r="D476" s="23">
        <v>718599.74340000004</v>
      </c>
      <c r="E476" s="23">
        <v>3295836.3632</v>
      </c>
      <c r="F476" s="23">
        <v>1546669.2398000001</v>
      </c>
      <c r="G476" s="24">
        <f t="shared" si="7"/>
        <v>5561105.3464000002</v>
      </c>
      <c r="H476" s="25"/>
      <c r="I476" s="25"/>
      <c r="J476" s="26"/>
      <c r="K476" s="26"/>
      <c r="L476" s="26"/>
      <c r="M476" s="26"/>
      <c r="N476" s="25"/>
      <c r="O476" s="25"/>
      <c r="P476" s="26"/>
      <c r="Q476" s="26"/>
      <c r="R476" s="26"/>
    </row>
    <row r="477" spans="1:18" ht="18">
      <c r="A477" s="21">
        <v>472</v>
      </c>
      <c r="B477" s="22" t="s">
        <v>109</v>
      </c>
      <c r="C477" s="22" t="s">
        <v>306</v>
      </c>
      <c r="D477" s="23">
        <v>759722.96279999998</v>
      </c>
      <c r="E477" s="23">
        <v>3484446.7864999999</v>
      </c>
      <c r="F477" s="23">
        <v>1635180.2907</v>
      </c>
      <c r="G477" s="24">
        <f t="shared" si="7"/>
        <v>5879350.04</v>
      </c>
      <c r="H477" s="25"/>
      <c r="I477" s="25"/>
      <c r="J477" s="26"/>
      <c r="K477" s="26"/>
      <c r="L477" s="26"/>
      <c r="M477" s="26"/>
      <c r="N477" s="25"/>
      <c r="O477" s="25"/>
      <c r="P477" s="26"/>
      <c r="Q477" s="26"/>
      <c r="R477" s="26"/>
    </row>
    <row r="478" spans="1:18" ht="18">
      <c r="A478" s="21">
        <v>473</v>
      </c>
      <c r="B478" s="22" t="s">
        <v>109</v>
      </c>
      <c r="C478" s="22" t="s">
        <v>109</v>
      </c>
      <c r="D478" s="23">
        <v>668775.48060000001</v>
      </c>
      <c r="E478" s="23">
        <v>3067318.8626999999</v>
      </c>
      <c r="F478" s="23">
        <v>1439430.6059999999</v>
      </c>
      <c r="G478" s="24">
        <f t="shared" si="7"/>
        <v>5175524.9493000004</v>
      </c>
      <c r="H478" s="25"/>
      <c r="I478" s="25"/>
      <c r="J478" s="26"/>
      <c r="K478" s="26"/>
      <c r="L478" s="26"/>
      <c r="M478" s="26"/>
      <c r="N478" s="25"/>
      <c r="O478" s="25"/>
      <c r="P478" s="26"/>
      <c r="Q478" s="26"/>
      <c r="R478" s="26"/>
    </row>
    <row r="479" spans="1:18" ht="18">
      <c r="A479" s="21">
        <v>474</v>
      </c>
      <c r="B479" s="22" t="s">
        <v>109</v>
      </c>
      <c r="C479" s="22" t="s">
        <v>309</v>
      </c>
      <c r="D479" s="23">
        <v>853830.52480000001</v>
      </c>
      <c r="E479" s="23">
        <v>3916068.3223999999</v>
      </c>
      <c r="F479" s="23">
        <v>1837731.5338999999</v>
      </c>
      <c r="G479" s="24">
        <f t="shared" si="7"/>
        <v>6607630.3810999999</v>
      </c>
      <c r="H479" s="25"/>
      <c r="I479" s="25"/>
      <c r="J479" s="26"/>
      <c r="K479" s="26"/>
      <c r="L479" s="26"/>
      <c r="M479" s="26"/>
      <c r="N479" s="25"/>
      <c r="O479" s="25"/>
      <c r="P479" s="26"/>
      <c r="Q479" s="26"/>
      <c r="R479" s="26"/>
    </row>
    <row r="480" spans="1:18" ht="18">
      <c r="A480" s="21">
        <v>475</v>
      </c>
      <c r="B480" s="22" t="s">
        <v>109</v>
      </c>
      <c r="C480" s="22" t="s">
        <v>311</v>
      </c>
      <c r="D480" s="23">
        <v>563579.10430000001</v>
      </c>
      <c r="E480" s="23">
        <v>2584838.8097000001</v>
      </c>
      <c r="F480" s="23">
        <v>1213012.4909999999</v>
      </c>
      <c r="G480" s="24">
        <f t="shared" si="7"/>
        <v>4361430.4050000003</v>
      </c>
      <c r="H480" s="25"/>
      <c r="I480" s="25"/>
      <c r="J480" s="26"/>
      <c r="K480" s="26"/>
      <c r="L480" s="26"/>
      <c r="M480" s="26"/>
      <c r="N480" s="25"/>
      <c r="O480" s="25"/>
      <c r="P480" s="26"/>
      <c r="Q480" s="26"/>
      <c r="R480" s="26"/>
    </row>
    <row r="481" spans="1:18" ht="18">
      <c r="A481" s="21">
        <v>476</v>
      </c>
      <c r="B481" s="22" t="s">
        <v>109</v>
      </c>
      <c r="C481" s="22" t="s">
        <v>313</v>
      </c>
      <c r="D481" s="23">
        <v>819359.39580000006</v>
      </c>
      <c r="E481" s="23">
        <v>3757967.5137999998</v>
      </c>
      <c r="F481" s="23">
        <v>1763538.0271000001</v>
      </c>
      <c r="G481" s="24">
        <f t="shared" si="7"/>
        <v>6340864.9367000004</v>
      </c>
      <c r="H481" s="25"/>
      <c r="I481" s="25"/>
      <c r="J481" s="26"/>
      <c r="K481" s="26"/>
      <c r="L481" s="26"/>
      <c r="M481" s="26"/>
      <c r="N481" s="25"/>
      <c r="O481" s="25"/>
      <c r="P481" s="26"/>
      <c r="Q481" s="26"/>
      <c r="R481" s="26"/>
    </row>
    <row r="482" spans="1:18" ht="36">
      <c r="A482" s="21">
        <v>477</v>
      </c>
      <c r="B482" s="22" t="s">
        <v>109</v>
      </c>
      <c r="C482" s="22" t="s">
        <v>315</v>
      </c>
      <c r="D482" s="23">
        <v>547135.73349999997</v>
      </c>
      <c r="E482" s="23">
        <v>2509421.7785999998</v>
      </c>
      <c r="F482" s="23">
        <v>1177620.8060000001</v>
      </c>
      <c r="G482" s="24">
        <f t="shared" si="7"/>
        <v>4234178.3180999998</v>
      </c>
      <c r="H482" s="25"/>
      <c r="I482" s="25"/>
      <c r="J482" s="26"/>
      <c r="K482" s="26"/>
      <c r="L482" s="26"/>
      <c r="M482" s="26"/>
      <c r="N482" s="25"/>
      <c r="O482" s="25"/>
      <c r="P482" s="26"/>
      <c r="Q482" s="26"/>
      <c r="R482" s="26"/>
    </row>
    <row r="483" spans="1:18" ht="18">
      <c r="A483" s="21">
        <v>478</v>
      </c>
      <c r="B483" s="22" t="s">
        <v>109</v>
      </c>
      <c r="C483" s="22" t="s">
        <v>317</v>
      </c>
      <c r="D483" s="23">
        <v>793222.12009999994</v>
      </c>
      <c r="E483" s="23">
        <v>3638089.6759000001</v>
      </c>
      <c r="F483" s="23">
        <v>1707281.7862</v>
      </c>
      <c r="G483" s="24">
        <f t="shared" si="7"/>
        <v>6138593.5822000001</v>
      </c>
      <c r="H483" s="25"/>
      <c r="I483" s="25"/>
      <c r="J483" s="26"/>
      <c r="K483" s="26"/>
      <c r="L483" s="26"/>
      <c r="M483" s="26"/>
      <c r="N483" s="25"/>
      <c r="O483" s="25"/>
      <c r="P483" s="26"/>
      <c r="Q483" s="26"/>
      <c r="R483" s="26"/>
    </row>
    <row r="484" spans="1:18" ht="18">
      <c r="A484" s="21">
        <v>479</v>
      </c>
      <c r="B484" s="22" t="s">
        <v>109</v>
      </c>
      <c r="C484" s="22" t="s">
        <v>319</v>
      </c>
      <c r="D484" s="23">
        <v>992052.77469999995</v>
      </c>
      <c r="E484" s="23">
        <v>4550020.5630000001</v>
      </c>
      <c r="F484" s="23">
        <v>2135232.4780999999</v>
      </c>
      <c r="G484" s="24">
        <f t="shared" si="7"/>
        <v>7677305.8158</v>
      </c>
      <c r="H484" s="25"/>
      <c r="I484" s="25"/>
      <c r="J484" s="26"/>
      <c r="K484" s="26"/>
      <c r="L484" s="26"/>
      <c r="M484" s="26"/>
      <c r="N484" s="25"/>
      <c r="O484" s="25"/>
      <c r="P484" s="26"/>
      <c r="Q484" s="26"/>
      <c r="R484" s="26"/>
    </row>
    <row r="485" spans="1:18" ht="18">
      <c r="A485" s="21">
        <v>480</v>
      </c>
      <c r="B485" s="22" t="s">
        <v>109</v>
      </c>
      <c r="C485" s="22" t="s">
        <v>322</v>
      </c>
      <c r="D485" s="23">
        <v>749373.36089999997</v>
      </c>
      <c r="E485" s="23">
        <v>3436978.6453999998</v>
      </c>
      <c r="F485" s="23">
        <v>1612904.4535999999</v>
      </c>
      <c r="G485" s="24">
        <f t="shared" si="7"/>
        <v>5799256.4599000001</v>
      </c>
      <c r="H485" s="25"/>
      <c r="I485" s="25"/>
      <c r="J485" s="26"/>
      <c r="K485" s="26"/>
      <c r="L485" s="26"/>
      <c r="M485" s="26"/>
      <c r="N485" s="25"/>
      <c r="O485" s="25"/>
      <c r="P485" s="26"/>
      <c r="Q485" s="26"/>
      <c r="R485" s="26"/>
    </row>
    <row r="486" spans="1:18" ht="18">
      <c r="A486" s="21">
        <v>481</v>
      </c>
      <c r="B486" s="22" t="s">
        <v>109</v>
      </c>
      <c r="C486" s="22" t="s">
        <v>323</v>
      </c>
      <c r="D486" s="23">
        <v>709541.12730000005</v>
      </c>
      <c r="E486" s="23">
        <v>3254289.2899000002</v>
      </c>
      <c r="F486" s="23">
        <v>1527172.0399</v>
      </c>
      <c r="G486" s="24">
        <f t="shared" si="7"/>
        <v>5491002.4571000002</v>
      </c>
      <c r="H486" s="25"/>
      <c r="I486" s="25"/>
      <c r="J486" s="26"/>
      <c r="K486" s="26"/>
      <c r="L486" s="26"/>
      <c r="M486" s="26"/>
      <c r="N486" s="25"/>
      <c r="O486" s="25"/>
      <c r="P486" s="26"/>
      <c r="Q486" s="26"/>
      <c r="R486" s="26"/>
    </row>
    <row r="487" spans="1:18" ht="18">
      <c r="A487" s="21">
        <v>482</v>
      </c>
      <c r="B487" s="22" t="s">
        <v>109</v>
      </c>
      <c r="C487" s="22" t="s">
        <v>325</v>
      </c>
      <c r="D487" s="23">
        <v>760799.63249999995</v>
      </c>
      <c r="E487" s="23">
        <v>3489384.9002999999</v>
      </c>
      <c r="F487" s="23">
        <v>1637497.6473999999</v>
      </c>
      <c r="G487" s="24">
        <f t="shared" si="7"/>
        <v>5887682.1802000003</v>
      </c>
      <c r="H487" s="25"/>
      <c r="I487" s="25"/>
      <c r="J487" s="26"/>
      <c r="K487" s="26"/>
      <c r="L487" s="26"/>
      <c r="M487" s="26"/>
      <c r="N487" s="25"/>
      <c r="O487" s="25"/>
      <c r="P487" s="26"/>
      <c r="Q487" s="26"/>
      <c r="R487" s="26"/>
    </row>
    <row r="488" spans="1:18" ht="18">
      <c r="A488" s="21">
        <v>483</v>
      </c>
      <c r="B488" s="22" t="s">
        <v>109</v>
      </c>
      <c r="C488" s="22" t="s">
        <v>327</v>
      </c>
      <c r="D488" s="23">
        <v>744416.16500000004</v>
      </c>
      <c r="E488" s="23">
        <v>3414242.6135</v>
      </c>
      <c r="F488" s="23">
        <v>1602234.8944000001</v>
      </c>
      <c r="G488" s="24">
        <f t="shared" si="7"/>
        <v>5760893.6728999997</v>
      </c>
      <c r="H488" s="25"/>
      <c r="I488" s="25"/>
      <c r="J488" s="26"/>
      <c r="K488" s="26"/>
      <c r="L488" s="26"/>
      <c r="M488" s="26"/>
      <c r="N488" s="25"/>
      <c r="O488" s="25"/>
      <c r="P488" s="26"/>
      <c r="Q488" s="26"/>
      <c r="R488" s="26"/>
    </row>
    <row r="489" spans="1:18" ht="18">
      <c r="A489" s="21">
        <v>484</v>
      </c>
      <c r="B489" s="22" t="s">
        <v>110</v>
      </c>
      <c r="C489" s="22" t="s">
        <v>331</v>
      </c>
      <c r="D489" s="23">
        <v>642916.88589999999</v>
      </c>
      <c r="E489" s="23">
        <v>2948719.1869999999</v>
      </c>
      <c r="F489" s="23">
        <v>1383774.1806999999</v>
      </c>
      <c r="G489" s="24">
        <f t="shared" si="7"/>
        <v>4975410.2536000004</v>
      </c>
      <c r="H489" s="25"/>
      <c r="I489" s="25"/>
      <c r="J489" s="26"/>
      <c r="K489" s="26"/>
      <c r="L489" s="26"/>
      <c r="M489" s="26"/>
      <c r="N489" s="25"/>
      <c r="O489" s="25"/>
      <c r="P489" s="26"/>
      <c r="Q489" s="26"/>
      <c r="R489" s="26"/>
    </row>
    <row r="490" spans="1:18" ht="18">
      <c r="A490" s="21">
        <v>485</v>
      </c>
      <c r="B490" s="22" t="s">
        <v>110</v>
      </c>
      <c r="C490" s="22" t="s">
        <v>333</v>
      </c>
      <c r="D490" s="23">
        <v>1057239.5481</v>
      </c>
      <c r="E490" s="23">
        <v>4848997.7615999999</v>
      </c>
      <c r="F490" s="23">
        <v>2275536.4208</v>
      </c>
      <c r="G490" s="24">
        <f t="shared" si="7"/>
        <v>8181773.7304999996</v>
      </c>
      <c r="H490" s="25"/>
      <c r="I490" s="25"/>
      <c r="J490" s="26"/>
      <c r="K490" s="26"/>
      <c r="L490" s="26"/>
      <c r="M490" s="26"/>
      <c r="N490" s="25"/>
      <c r="O490" s="25"/>
      <c r="P490" s="26"/>
      <c r="Q490" s="26"/>
      <c r="R490" s="26"/>
    </row>
    <row r="491" spans="1:18" ht="18">
      <c r="A491" s="21">
        <v>486</v>
      </c>
      <c r="B491" s="22" t="s">
        <v>110</v>
      </c>
      <c r="C491" s="22" t="s">
        <v>335</v>
      </c>
      <c r="D491" s="23">
        <v>810307.74979999999</v>
      </c>
      <c r="E491" s="23">
        <v>3716452.4084999999</v>
      </c>
      <c r="F491" s="23">
        <v>1744055.8292</v>
      </c>
      <c r="G491" s="24">
        <f t="shared" si="7"/>
        <v>6270815.9874999998</v>
      </c>
      <c r="H491" s="25"/>
      <c r="I491" s="25"/>
      <c r="J491" s="26"/>
      <c r="K491" s="26"/>
      <c r="L491" s="26"/>
      <c r="M491" s="26"/>
      <c r="N491" s="25"/>
      <c r="O491" s="25"/>
      <c r="P491" s="26"/>
      <c r="Q491" s="26"/>
      <c r="R491" s="26"/>
    </row>
    <row r="492" spans="1:18" ht="18">
      <c r="A492" s="21">
        <v>487</v>
      </c>
      <c r="B492" s="22" t="s">
        <v>110</v>
      </c>
      <c r="C492" s="22" t="s">
        <v>100</v>
      </c>
      <c r="D492" s="23">
        <v>493459.39319999999</v>
      </c>
      <c r="E492" s="23">
        <v>2263236.8393000001</v>
      </c>
      <c r="F492" s="23">
        <v>1062091.2010999999</v>
      </c>
      <c r="G492" s="24">
        <f t="shared" si="7"/>
        <v>3818787.4336000001</v>
      </c>
      <c r="H492" s="25"/>
      <c r="I492" s="25"/>
      <c r="J492" s="26"/>
      <c r="K492" s="26"/>
      <c r="L492" s="26"/>
      <c r="M492" s="26"/>
      <c r="N492" s="25"/>
      <c r="O492" s="25"/>
      <c r="P492" s="26"/>
      <c r="Q492" s="26"/>
      <c r="R492" s="26"/>
    </row>
    <row r="493" spans="1:18" ht="18">
      <c r="A493" s="21">
        <v>488</v>
      </c>
      <c r="B493" s="22" t="s">
        <v>110</v>
      </c>
      <c r="C493" s="22" t="s">
        <v>338</v>
      </c>
      <c r="D493" s="23">
        <v>856203.54379999998</v>
      </c>
      <c r="E493" s="23">
        <v>3926952.1033999999</v>
      </c>
      <c r="F493" s="23">
        <v>1842839.0718</v>
      </c>
      <c r="G493" s="24">
        <f t="shared" si="7"/>
        <v>6625994.7189999996</v>
      </c>
      <c r="H493" s="25"/>
      <c r="I493" s="25"/>
      <c r="J493" s="26"/>
      <c r="K493" s="26"/>
      <c r="L493" s="26"/>
      <c r="M493" s="26"/>
      <c r="N493" s="25"/>
      <c r="O493" s="25"/>
      <c r="P493" s="26"/>
      <c r="Q493" s="26"/>
      <c r="R493" s="26"/>
    </row>
    <row r="494" spans="1:18" ht="18">
      <c r="A494" s="21">
        <v>489</v>
      </c>
      <c r="B494" s="22" t="s">
        <v>110</v>
      </c>
      <c r="C494" s="22" t="s">
        <v>340</v>
      </c>
      <c r="D494" s="23">
        <v>735896.05649999995</v>
      </c>
      <c r="E494" s="23">
        <v>3375165.3892000001</v>
      </c>
      <c r="F494" s="23">
        <v>1583896.7446999999</v>
      </c>
      <c r="G494" s="24">
        <f t="shared" si="7"/>
        <v>5694958.1903999997</v>
      </c>
      <c r="H494" s="25"/>
      <c r="I494" s="25"/>
      <c r="J494" s="26"/>
      <c r="K494" s="26"/>
      <c r="L494" s="26"/>
      <c r="M494" s="26"/>
      <c r="N494" s="25"/>
      <c r="O494" s="25"/>
      <c r="P494" s="26"/>
      <c r="Q494" s="26"/>
      <c r="R494" s="26"/>
    </row>
    <row r="495" spans="1:18" ht="18">
      <c r="A495" s="21">
        <v>490</v>
      </c>
      <c r="B495" s="22" t="s">
        <v>110</v>
      </c>
      <c r="C495" s="22" t="s">
        <v>342</v>
      </c>
      <c r="D495" s="23">
        <v>743826.9693</v>
      </c>
      <c r="E495" s="23">
        <v>3411540.2848999999</v>
      </c>
      <c r="F495" s="23">
        <v>1600966.7463</v>
      </c>
      <c r="G495" s="24">
        <f t="shared" si="7"/>
        <v>5756334.0005000001</v>
      </c>
      <c r="H495" s="25"/>
      <c r="I495" s="25"/>
      <c r="J495" s="26"/>
      <c r="K495" s="26"/>
      <c r="L495" s="26"/>
      <c r="M495" s="26"/>
      <c r="N495" s="25"/>
      <c r="O495" s="25"/>
      <c r="P495" s="26"/>
      <c r="Q495" s="26"/>
      <c r="R495" s="26"/>
    </row>
    <row r="496" spans="1:18" ht="18">
      <c r="A496" s="21">
        <v>491</v>
      </c>
      <c r="B496" s="22" t="s">
        <v>110</v>
      </c>
      <c r="C496" s="22" t="s">
        <v>344</v>
      </c>
      <c r="D496" s="23">
        <v>877135.1899</v>
      </c>
      <c r="E496" s="23">
        <v>4022954.4764999999</v>
      </c>
      <c r="F496" s="23">
        <v>1887891.0407</v>
      </c>
      <c r="G496" s="24">
        <f t="shared" si="7"/>
        <v>6787980.7071000002</v>
      </c>
      <c r="H496" s="25"/>
      <c r="I496" s="25"/>
      <c r="J496" s="26"/>
      <c r="K496" s="26"/>
      <c r="L496" s="26"/>
      <c r="M496" s="26"/>
      <c r="N496" s="25"/>
      <c r="O496" s="25"/>
      <c r="P496" s="26"/>
      <c r="Q496" s="26"/>
      <c r="R496" s="26"/>
    </row>
    <row r="497" spans="1:18" ht="18">
      <c r="A497" s="21">
        <v>492</v>
      </c>
      <c r="B497" s="22" t="s">
        <v>110</v>
      </c>
      <c r="C497" s="22" t="s">
        <v>346</v>
      </c>
      <c r="D497" s="23">
        <v>634111.23640000005</v>
      </c>
      <c r="E497" s="23">
        <v>2908332.3372</v>
      </c>
      <c r="F497" s="23">
        <v>1364821.4502000001</v>
      </c>
      <c r="G497" s="24">
        <f t="shared" si="7"/>
        <v>4907265.0237999996</v>
      </c>
      <c r="H497" s="25"/>
      <c r="I497" s="25"/>
      <c r="J497" s="26"/>
      <c r="K497" s="26"/>
      <c r="L497" s="26"/>
      <c r="M497" s="26"/>
      <c r="N497" s="25"/>
      <c r="O497" s="25"/>
      <c r="P497" s="26"/>
      <c r="Q497" s="26"/>
      <c r="R497" s="26"/>
    </row>
    <row r="498" spans="1:18" ht="18">
      <c r="A498" s="21">
        <v>493</v>
      </c>
      <c r="B498" s="22" t="s">
        <v>110</v>
      </c>
      <c r="C498" s="22" t="s">
        <v>348</v>
      </c>
      <c r="D498" s="23">
        <v>843258.29610000004</v>
      </c>
      <c r="E498" s="23">
        <v>3867579.1101000002</v>
      </c>
      <c r="F498" s="23">
        <v>1814976.5288</v>
      </c>
      <c r="G498" s="24">
        <f t="shared" si="7"/>
        <v>6525813.9349999996</v>
      </c>
      <c r="H498" s="25"/>
      <c r="I498" s="25"/>
      <c r="J498" s="26"/>
      <c r="K498" s="26"/>
      <c r="L498" s="26"/>
      <c r="M498" s="26"/>
      <c r="N498" s="25"/>
      <c r="O498" s="25"/>
      <c r="P498" s="26"/>
      <c r="Q498" s="26"/>
      <c r="R498" s="26"/>
    </row>
    <row r="499" spans="1:18" ht="18">
      <c r="A499" s="21">
        <v>494</v>
      </c>
      <c r="B499" s="22" t="s">
        <v>110</v>
      </c>
      <c r="C499" s="22" t="s">
        <v>350</v>
      </c>
      <c r="D499" s="23">
        <v>668475.60430000001</v>
      </c>
      <c r="E499" s="23">
        <v>3065943.4890000001</v>
      </c>
      <c r="F499" s="23">
        <v>1438785.1710000001</v>
      </c>
      <c r="G499" s="24">
        <f t="shared" si="7"/>
        <v>5173204.2642999999</v>
      </c>
      <c r="H499" s="25"/>
      <c r="I499" s="25"/>
      <c r="J499" s="26"/>
      <c r="K499" s="26"/>
      <c r="L499" s="26"/>
      <c r="M499" s="26"/>
      <c r="N499" s="25"/>
      <c r="O499" s="25"/>
      <c r="P499" s="26"/>
      <c r="Q499" s="26"/>
      <c r="R499" s="26"/>
    </row>
    <row r="500" spans="1:18" ht="18">
      <c r="A500" s="21">
        <v>495</v>
      </c>
      <c r="B500" s="22" t="s">
        <v>110</v>
      </c>
      <c r="C500" s="22" t="s">
        <v>352</v>
      </c>
      <c r="D500" s="23">
        <v>593761.97580000001</v>
      </c>
      <c r="E500" s="23">
        <v>2723271.6529999999</v>
      </c>
      <c r="F500" s="23">
        <v>1277976.22</v>
      </c>
      <c r="G500" s="24">
        <f t="shared" si="7"/>
        <v>4595009.8487999998</v>
      </c>
      <c r="H500" s="25"/>
      <c r="I500" s="25"/>
      <c r="J500" s="26"/>
      <c r="K500" s="26"/>
      <c r="L500" s="26"/>
      <c r="M500" s="26"/>
      <c r="N500" s="25"/>
      <c r="O500" s="25"/>
      <c r="P500" s="26"/>
      <c r="Q500" s="26"/>
      <c r="R500" s="26"/>
    </row>
    <row r="501" spans="1:18" ht="18">
      <c r="A501" s="21">
        <v>496</v>
      </c>
      <c r="B501" s="22" t="s">
        <v>110</v>
      </c>
      <c r="C501" s="22" t="s">
        <v>354</v>
      </c>
      <c r="D501" s="23">
        <v>496810.64030000003</v>
      </c>
      <c r="E501" s="23">
        <v>2278607.2346000001</v>
      </c>
      <c r="F501" s="23">
        <v>1069304.2163</v>
      </c>
      <c r="G501" s="24">
        <f t="shared" si="7"/>
        <v>3844722.0912000001</v>
      </c>
      <c r="H501" s="25"/>
      <c r="I501" s="25"/>
      <c r="J501" s="26"/>
      <c r="K501" s="26"/>
      <c r="L501" s="26"/>
      <c r="M501" s="26"/>
      <c r="N501" s="25"/>
      <c r="O501" s="25"/>
      <c r="P501" s="26"/>
      <c r="Q501" s="26"/>
      <c r="R501" s="26"/>
    </row>
    <row r="502" spans="1:18" ht="18">
      <c r="A502" s="21">
        <v>497</v>
      </c>
      <c r="B502" s="22" t="s">
        <v>110</v>
      </c>
      <c r="C502" s="22" t="s">
        <v>356</v>
      </c>
      <c r="D502" s="23">
        <v>494703.92420000001</v>
      </c>
      <c r="E502" s="23">
        <v>2268944.8435</v>
      </c>
      <c r="F502" s="23">
        <v>1064769.8518000001</v>
      </c>
      <c r="G502" s="24">
        <f t="shared" si="7"/>
        <v>3828418.6195</v>
      </c>
      <c r="H502" s="25"/>
      <c r="I502" s="25"/>
      <c r="J502" s="26"/>
      <c r="K502" s="26"/>
      <c r="L502" s="26"/>
      <c r="M502" s="26"/>
      <c r="N502" s="25"/>
      <c r="O502" s="25"/>
      <c r="P502" s="26"/>
      <c r="Q502" s="26"/>
      <c r="R502" s="26"/>
    </row>
    <row r="503" spans="1:18" ht="18">
      <c r="A503" s="21">
        <v>498</v>
      </c>
      <c r="B503" s="22" t="s">
        <v>110</v>
      </c>
      <c r="C503" s="22" t="s">
        <v>358</v>
      </c>
      <c r="D503" s="23">
        <v>564869.58420000004</v>
      </c>
      <c r="E503" s="23">
        <v>2590757.5573999998</v>
      </c>
      <c r="F503" s="23">
        <v>1215790.0393999999</v>
      </c>
      <c r="G503" s="24">
        <f t="shared" si="7"/>
        <v>4371417.1809999999</v>
      </c>
      <c r="H503" s="25"/>
      <c r="I503" s="25"/>
      <c r="J503" s="26"/>
      <c r="K503" s="26"/>
      <c r="L503" s="26"/>
      <c r="M503" s="26"/>
      <c r="N503" s="25"/>
      <c r="O503" s="25"/>
      <c r="P503" s="26"/>
      <c r="Q503" s="26"/>
      <c r="R503" s="26"/>
    </row>
    <row r="504" spans="1:18" ht="18">
      <c r="A504" s="21">
        <v>499</v>
      </c>
      <c r="B504" s="22" t="s">
        <v>110</v>
      </c>
      <c r="C504" s="22" t="s">
        <v>360</v>
      </c>
      <c r="D504" s="23">
        <v>683687.6642</v>
      </c>
      <c r="E504" s="23">
        <v>3135713.1496000001</v>
      </c>
      <c r="F504" s="23">
        <v>1471526.6592999999</v>
      </c>
      <c r="G504" s="24">
        <f t="shared" si="7"/>
        <v>5290927.4731000001</v>
      </c>
      <c r="H504" s="25"/>
      <c r="I504" s="25"/>
      <c r="J504" s="26"/>
      <c r="K504" s="26"/>
      <c r="L504" s="26"/>
      <c r="M504" s="26"/>
      <c r="N504" s="25"/>
      <c r="O504" s="25"/>
      <c r="P504" s="26"/>
      <c r="Q504" s="26"/>
      <c r="R504" s="26"/>
    </row>
    <row r="505" spans="1:18" ht="18">
      <c r="A505" s="21">
        <v>500</v>
      </c>
      <c r="B505" s="22" t="s">
        <v>111</v>
      </c>
      <c r="C505" s="22" t="s">
        <v>365</v>
      </c>
      <c r="D505" s="23">
        <v>959427.35880000005</v>
      </c>
      <c r="E505" s="23">
        <v>4400385.0628000004</v>
      </c>
      <c r="F505" s="23">
        <v>2065011.5691</v>
      </c>
      <c r="G505" s="24">
        <f t="shared" si="7"/>
        <v>7424823.9907</v>
      </c>
      <c r="H505" s="25"/>
      <c r="I505" s="25"/>
      <c r="J505" s="26"/>
      <c r="K505" s="26"/>
      <c r="L505" s="26"/>
      <c r="M505" s="26"/>
      <c r="N505" s="25"/>
      <c r="O505" s="25"/>
      <c r="P505" s="26"/>
      <c r="Q505" s="26"/>
      <c r="R505" s="26"/>
    </row>
    <row r="506" spans="1:18" ht="36">
      <c r="A506" s="21">
        <v>501</v>
      </c>
      <c r="B506" s="22" t="s">
        <v>111</v>
      </c>
      <c r="C506" s="22" t="s">
        <v>367</v>
      </c>
      <c r="D506" s="23">
        <v>1233217.0632</v>
      </c>
      <c r="E506" s="23">
        <v>5656113.4040000001</v>
      </c>
      <c r="F506" s="23">
        <v>2654299.4416999999</v>
      </c>
      <c r="G506" s="24">
        <f t="shared" si="7"/>
        <v>9543629.9089000002</v>
      </c>
      <c r="H506" s="25"/>
      <c r="I506" s="25"/>
      <c r="J506" s="26"/>
      <c r="K506" s="26"/>
      <c r="L506" s="26"/>
      <c r="M506" s="26"/>
      <c r="N506" s="25"/>
      <c r="O506" s="25"/>
      <c r="P506" s="26"/>
      <c r="Q506" s="26"/>
      <c r="R506" s="26"/>
    </row>
    <row r="507" spans="1:18" ht="18">
      <c r="A507" s="21">
        <v>502</v>
      </c>
      <c r="B507" s="22" t="s">
        <v>111</v>
      </c>
      <c r="C507" s="22" t="s">
        <v>369</v>
      </c>
      <c r="D507" s="23">
        <v>1988797.6836999999</v>
      </c>
      <c r="E507" s="23">
        <v>9121561.4605</v>
      </c>
      <c r="F507" s="23">
        <v>4280564.0131999999</v>
      </c>
      <c r="G507" s="24">
        <f t="shared" si="7"/>
        <v>15390923.157400001</v>
      </c>
      <c r="H507" s="25"/>
      <c r="I507" s="25"/>
      <c r="J507" s="26"/>
      <c r="K507" s="26"/>
      <c r="L507" s="26"/>
      <c r="M507" s="26"/>
      <c r="N507" s="25"/>
      <c r="O507" s="25"/>
      <c r="P507" s="26"/>
      <c r="Q507" s="26"/>
      <c r="R507" s="26"/>
    </row>
    <row r="508" spans="1:18" ht="18">
      <c r="A508" s="21">
        <v>503</v>
      </c>
      <c r="B508" s="22" t="s">
        <v>111</v>
      </c>
      <c r="C508" s="22" t="s">
        <v>371</v>
      </c>
      <c r="D508" s="23">
        <v>777308.65910000005</v>
      </c>
      <c r="E508" s="23">
        <v>3565103.0599000002</v>
      </c>
      <c r="F508" s="23">
        <v>1673030.6458999999</v>
      </c>
      <c r="G508" s="24">
        <f t="shared" si="7"/>
        <v>6015442.3649000004</v>
      </c>
      <c r="H508" s="25"/>
      <c r="I508" s="25"/>
      <c r="J508" s="26"/>
      <c r="K508" s="26"/>
      <c r="L508" s="26"/>
      <c r="M508" s="26"/>
      <c r="N508" s="25"/>
      <c r="O508" s="25"/>
      <c r="P508" s="26"/>
      <c r="Q508" s="26"/>
      <c r="R508" s="26"/>
    </row>
    <row r="509" spans="1:18" ht="18">
      <c r="A509" s="21">
        <v>504</v>
      </c>
      <c r="B509" s="22" t="s">
        <v>111</v>
      </c>
      <c r="C509" s="22" t="s">
        <v>373</v>
      </c>
      <c r="D509" s="23">
        <v>653519.19680000003</v>
      </c>
      <c r="E509" s="23">
        <v>2997346.3706</v>
      </c>
      <c r="F509" s="23">
        <v>1406593.9328999999</v>
      </c>
      <c r="G509" s="24">
        <f t="shared" si="7"/>
        <v>5057459.5003000004</v>
      </c>
      <c r="H509" s="25"/>
      <c r="I509" s="25"/>
      <c r="J509" s="26"/>
      <c r="K509" s="26"/>
      <c r="L509" s="26"/>
      <c r="M509" s="26"/>
      <c r="N509" s="25"/>
      <c r="O509" s="25"/>
      <c r="P509" s="26"/>
      <c r="Q509" s="26"/>
      <c r="R509" s="26"/>
    </row>
    <row r="510" spans="1:18" ht="18">
      <c r="A510" s="21">
        <v>505</v>
      </c>
      <c r="B510" s="22" t="s">
        <v>111</v>
      </c>
      <c r="C510" s="22" t="s">
        <v>375</v>
      </c>
      <c r="D510" s="23">
        <v>730610.35140000004</v>
      </c>
      <c r="E510" s="23">
        <v>3350922.66</v>
      </c>
      <c r="F510" s="23">
        <v>1572520.1229999999</v>
      </c>
      <c r="G510" s="24">
        <f t="shared" si="7"/>
        <v>5654053.1343999999</v>
      </c>
      <c r="H510" s="25"/>
      <c r="I510" s="25"/>
      <c r="J510" s="26"/>
      <c r="K510" s="26"/>
      <c r="L510" s="26"/>
      <c r="M510" s="26"/>
      <c r="N510" s="25"/>
      <c r="O510" s="25"/>
      <c r="P510" s="26"/>
      <c r="Q510" s="26"/>
      <c r="R510" s="26"/>
    </row>
    <row r="511" spans="1:18" ht="18">
      <c r="A511" s="21">
        <v>506</v>
      </c>
      <c r="B511" s="22" t="s">
        <v>111</v>
      </c>
      <c r="C511" s="22" t="s">
        <v>377</v>
      </c>
      <c r="D511" s="23">
        <v>670811.92370000004</v>
      </c>
      <c r="E511" s="23">
        <v>3076658.9484000001</v>
      </c>
      <c r="F511" s="23">
        <v>1443813.719</v>
      </c>
      <c r="G511" s="24">
        <f t="shared" si="7"/>
        <v>5191284.5910999998</v>
      </c>
      <c r="H511" s="25"/>
      <c r="I511" s="25"/>
      <c r="J511" s="26"/>
      <c r="K511" s="26"/>
      <c r="L511" s="26"/>
      <c r="M511" s="26"/>
      <c r="N511" s="25"/>
      <c r="O511" s="25"/>
      <c r="P511" s="26"/>
      <c r="Q511" s="26"/>
      <c r="R511" s="26"/>
    </row>
    <row r="512" spans="1:18" ht="18">
      <c r="A512" s="21">
        <v>507</v>
      </c>
      <c r="B512" s="22" t="s">
        <v>111</v>
      </c>
      <c r="C512" s="22" t="s">
        <v>379</v>
      </c>
      <c r="D512" s="23">
        <v>809263.22180000006</v>
      </c>
      <c r="E512" s="23">
        <v>3711661.7118000002</v>
      </c>
      <c r="F512" s="23">
        <v>1741807.6523</v>
      </c>
      <c r="G512" s="24">
        <f t="shared" si="7"/>
        <v>6262732.5859000003</v>
      </c>
      <c r="H512" s="25"/>
      <c r="I512" s="25"/>
      <c r="J512" s="26"/>
      <c r="K512" s="26"/>
      <c r="L512" s="26"/>
      <c r="M512" s="26"/>
      <c r="N512" s="25"/>
      <c r="O512" s="25"/>
      <c r="P512" s="26"/>
      <c r="Q512" s="26"/>
      <c r="R512" s="26"/>
    </row>
    <row r="513" spans="1:18" ht="18">
      <c r="A513" s="21">
        <v>508</v>
      </c>
      <c r="B513" s="22" t="s">
        <v>111</v>
      </c>
      <c r="C513" s="22" t="s">
        <v>382</v>
      </c>
      <c r="D513" s="23">
        <v>540374.65020000003</v>
      </c>
      <c r="E513" s="23">
        <v>2478412.2710000002</v>
      </c>
      <c r="F513" s="23">
        <v>1163068.6723</v>
      </c>
      <c r="G513" s="24">
        <f t="shared" si="7"/>
        <v>4181855.5935</v>
      </c>
      <c r="H513" s="25"/>
      <c r="I513" s="25"/>
      <c r="J513" s="26"/>
      <c r="K513" s="26"/>
      <c r="L513" s="26"/>
      <c r="M513" s="26"/>
      <c r="N513" s="25"/>
      <c r="O513" s="25"/>
      <c r="P513" s="26"/>
      <c r="Q513" s="26"/>
      <c r="R513" s="26"/>
    </row>
    <row r="514" spans="1:18" ht="18">
      <c r="A514" s="21">
        <v>509</v>
      </c>
      <c r="B514" s="22" t="s">
        <v>111</v>
      </c>
      <c r="C514" s="22" t="s">
        <v>384</v>
      </c>
      <c r="D514" s="23">
        <v>921393.18500000006</v>
      </c>
      <c r="E514" s="23">
        <v>4225942.4550000001</v>
      </c>
      <c r="F514" s="23">
        <v>1983149.1869999999</v>
      </c>
      <c r="G514" s="24">
        <f t="shared" si="7"/>
        <v>7130484.8269999996</v>
      </c>
      <c r="H514" s="25"/>
      <c r="I514" s="25"/>
      <c r="J514" s="26"/>
      <c r="K514" s="26"/>
      <c r="L514" s="26"/>
      <c r="M514" s="26"/>
      <c r="N514" s="25"/>
      <c r="O514" s="25"/>
      <c r="P514" s="26"/>
      <c r="Q514" s="26"/>
      <c r="R514" s="26"/>
    </row>
    <row r="515" spans="1:18" ht="18">
      <c r="A515" s="21">
        <v>510</v>
      </c>
      <c r="B515" s="22" t="s">
        <v>111</v>
      </c>
      <c r="C515" s="22" t="s">
        <v>386</v>
      </c>
      <c r="D515" s="23">
        <v>796498.82709999999</v>
      </c>
      <c r="E515" s="23">
        <v>3653118.1954000001</v>
      </c>
      <c r="F515" s="23">
        <v>1714334.3659999999</v>
      </c>
      <c r="G515" s="24">
        <f t="shared" si="7"/>
        <v>6163951.3885000004</v>
      </c>
      <c r="H515" s="25"/>
      <c r="I515" s="25"/>
      <c r="J515" s="26"/>
      <c r="K515" s="26"/>
      <c r="L515" s="26"/>
      <c r="M515" s="26"/>
      <c r="N515" s="25"/>
      <c r="O515" s="25"/>
      <c r="P515" s="26"/>
      <c r="Q515" s="26"/>
      <c r="R515" s="26"/>
    </row>
    <row r="516" spans="1:18" ht="18">
      <c r="A516" s="21">
        <v>511</v>
      </c>
      <c r="B516" s="22" t="s">
        <v>111</v>
      </c>
      <c r="C516" s="22" t="s">
        <v>388</v>
      </c>
      <c r="D516" s="23">
        <v>1095146.3816</v>
      </c>
      <c r="E516" s="23">
        <v>5022856.3267999999</v>
      </c>
      <c r="F516" s="23">
        <v>2357124.7234999998</v>
      </c>
      <c r="G516" s="24">
        <f t="shared" si="7"/>
        <v>8475127.4319000002</v>
      </c>
      <c r="H516" s="25"/>
      <c r="I516" s="25"/>
      <c r="J516" s="26"/>
      <c r="K516" s="26"/>
      <c r="L516" s="26"/>
      <c r="M516" s="26"/>
      <c r="N516" s="25"/>
      <c r="O516" s="25"/>
      <c r="P516" s="26"/>
      <c r="Q516" s="26"/>
      <c r="R516" s="26"/>
    </row>
    <row r="517" spans="1:18" ht="18">
      <c r="A517" s="21">
        <v>512</v>
      </c>
      <c r="B517" s="22" t="s">
        <v>111</v>
      </c>
      <c r="C517" s="22" t="s">
        <v>390</v>
      </c>
      <c r="D517" s="23">
        <v>1184877.6225000001</v>
      </c>
      <c r="E517" s="23">
        <v>5434405.9959000004</v>
      </c>
      <c r="F517" s="23">
        <v>2550256.6463000001</v>
      </c>
      <c r="G517" s="24">
        <f t="shared" si="7"/>
        <v>9169540.2646999992</v>
      </c>
      <c r="H517" s="25"/>
      <c r="I517" s="25"/>
      <c r="J517" s="26"/>
      <c r="K517" s="26"/>
      <c r="L517" s="26"/>
      <c r="M517" s="26"/>
      <c r="N517" s="25"/>
      <c r="O517" s="25"/>
      <c r="P517" s="26"/>
      <c r="Q517" s="26"/>
      <c r="R517" s="26"/>
    </row>
    <row r="518" spans="1:18" ht="18">
      <c r="A518" s="21">
        <v>513</v>
      </c>
      <c r="B518" s="22" t="s">
        <v>111</v>
      </c>
      <c r="C518" s="22" t="s">
        <v>392</v>
      </c>
      <c r="D518" s="23">
        <v>637837.94469999999</v>
      </c>
      <c r="E518" s="23">
        <v>2925424.7738999999</v>
      </c>
      <c r="F518" s="23">
        <v>1372842.5845000001</v>
      </c>
      <c r="G518" s="24">
        <f t="shared" si="7"/>
        <v>4936105.3031000001</v>
      </c>
      <c r="H518" s="25"/>
      <c r="I518" s="25"/>
      <c r="J518" s="26"/>
      <c r="K518" s="26"/>
      <c r="L518" s="26"/>
      <c r="M518" s="26"/>
      <c r="N518" s="25"/>
      <c r="O518" s="25"/>
      <c r="P518" s="26"/>
      <c r="Q518" s="26"/>
      <c r="R518" s="26"/>
    </row>
    <row r="519" spans="1:18" ht="36">
      <c r="A519" s="21">
        <v>514</v>
      </c>
      <c r="B519" s="22" t="s">
        <v>111</v>
      </c>
      <c r="C519" s="22" t="s">
        <v>394</v>
      </c>
      <c r="D519" s="23">
        <v>769653.91839999997</v>
      </c>
      <c r="E519" s="23">
        <v>3529994.8193000001</v>
      </c>
      <c r="F519" s="23">
        <v>1656555.0597999999</v>
      </c>
      <c r="G519" s="24">
        <f t="shared" ref="G519:G582" si="8">D519+E519+F519</f>
        <v>5956203.7975000003</v>
      </c>
      <c r="H519" s="25"/>
      <c r="I519" s="25"/>
      <c r="J519" s="26"/>
      <c r="K519" s="26"/>
      <c r="L519" s="26"/>
      <c r="M519" s="26"/>
      <c r="N519" s="25"/>
      <c r="O519" s="25"/>
      <c r="P519" s="26"/>
      <c r="Q519" s="26"/>
      <c r="R519" s="26"/>
    </row>
    <row r="520" spans="1:18" ht="18">
      <c r="A520" s="21">
        <v>515</v>
      </c>
      <c r="B520" s="22" t="s">
        <v>111</v>
      </c>
      <c r="C520" s="22" t="s">
        <v>396</v>
      </c>
      <c r="D520" s="23">
        <v>1152229.7398000001</v>
      </c>
      <c r="E520" s="23">
        <v>5284667.4526000004</v>
      </c>
      <c r="F520" s="23">
        <v>2479987.3812000002</v>
      </c>
      <c r="G520" s="24">
        <f t="shared" si="8"/>
        <v>8916884.5735999998</v>
      </c>
      <c r="H520" s="25"/>
      <c r="I520" s="25"/>
      <c r="J520" s="26"/>
      <c r="K520" s="26"/>
      <c r="L520" s="26"/>
      <c r="M520" s="26"/>
      <c r="N520" s="25"/>
      <c r="O520" s="25"/>
      <c r="P520" s="26"/>
      <c r="Q520" s="26"/>
      <c r="R520" s="26"/>
    </row>
    <row r="521" spans="1:18" ht="18">
      <c r="A521" s="21">
        <v>516</v>
      </c>
      <c r="B521" s="22" t="s">
        <v>111</v>
      </c>
      <c r="C521" s="22" t="s">
        <v>398</v>
      </c>
      <c r="D521" s="23">
        <v>1118030.4135</v>
      </c>
      <c r="E521" s="23">
        <v>5127813.2589999996</v>
      </c>
      <c r="F521" s="23">
        <v>2406378.8857</v>
      </c>
      <c r="G521" s="24">
        <f t="shared" si="8"/>
        <v>8652222.5581999999</v>
      </c>
      <c r="H521" s="25"/>
      <c r="I521" s="25"/>
      <c r="J521" s="26"/>
      <c r="K521" s="26"/>
      <c r="L521" s="26"/>
      <c r="M521" s="26"/>
      <c r="N521" s="25"/>
      <c r="O521" s="25"/>
      <c r="P521" s="26"/>
      <c r="Q521" s="26"/>
      <c r="R521" s="26"/>
    </row>
    <row r="522" spans="1:18" ht="18">
      <c r="A522" s="21">
        <v>517</v>
      </c>
      <c r="B522" s="22" t="s">
        <v>111</v>
      </c>
      <c r="C522" s="22" t="s">
        <v>400</v>
      </c>
      <c r="D522" s="23">
        <v>1141602.5511</v>
      </c>
      <c r="E522" s="23">
        <v>5235926.1672</v>
      </c>
      <c r="F522" s="23">
        <v>2457114.0833999999</v>
      </c>
      <c r="G522" s="24">
        <f t="shared" si="8"/>
        <v>8834642.8016999997</v>
      </c>
      <c r="H522" s="25"/>
      <c r="I522" s="25"/>
      <c r="J522" s="26"/>
      <c r="K522" s="26"/>
      <c r="L522" s="26"/>
      <c r="M522" s="26"/>
      <c r="N522" s="25"/>
      <c r="O522" s="25"/>
      <c r="P522" s="26"/>
      <c r="Q522" s="26"/>
      <c r="R522" s="26"/>
    </row>
    <row r="523" spans="1:18" ht="18">
      <c r="A523" s="21">
        <v>518</v>
      </c>
      <c r="B523" s="22" t="s">
        <v>111</v>
      </c>
      <c r="C523" s="22" t="s">
        <v>402</v>
      </c>
      <c r="D523" s="23">
        <v>882922.82810000004</v>
      </c>
      <c r="E523" s="23">
        <v>4049499.3069000002</v>
      </c>
      <c r="F523" s="23">
        <v>1900347.9919</v>
      </c>
      <c r="G523" s="24">
        <f t="shared" si="8"/>
        <v>6832770.1268999996</v>
      </c>
      <c r="H523" s="25"/>
      <c r="I523" s="25"/>
      <c r="J523" s="26"/>
      <c r="K523" s="26"/>
      <c r="L523" s="26"/>
      <c r="M523" s="26"/>
      <c r="N523" s="25"/>
      <c r="O523" s="25"/>
      <c r="P523" s="26"/>
      <c r="Q523" s="26"/>
      <c r="R523" s="26"/>
    </row>
    <row r="524" spans="1:18" ht="18">
      <c r="A524" s="21">
        <v>519</v>
      </c>
      <c r="B524" s="22" t="s">
        <v>111</v>
      </c>
      <c r="C524" s="22" t="s">
        <v>404</v>
      </c>
      <c r="D524" s="23">
        <v>1009951.3695</v>
      </c>
      <c r="E524" s="23">
        <v>4632111.9363000002</v>
      </c>
      <c r="F524" s="23">
        <v>2173756.2966</v>
      </c>
      <c r="G524" s="24">
        <f t="shared" si="8"/>
        <v>7815819.6024000002</v>
      </c>
      <c r="H524" s="25"/>
      <c r="I524" s="25"/>
      <c r="J524" s="26"/>
      <c r="K524" s="26"/>
      <c r="L524" s="26"/>
      <c r="M524" s="26"/>
      <c r="N524" s="25"/>
      <c r="O524" s="25"/>
      <c r="P524" s="26"/>
      <c r="Q524" s="26"/>
      <c r="R524" s="26"/>
    </row>
    <row r="525" spans="1:18" ht="36">
      <c r="A525" s="21">
        <v>520</v>
      </c>
      <c r="B525" s="22" t="s">
        <v>112</v>
      </c>
      <c r="C525" s="22" t="s">
        <v>408</v>
      </c>
      <c r="D525" s="23">
        <v>660812.4852</v>
      </c>
      <c r="E525" s="23">
        <v>3030796.8212000001</v>
      </c>
      <c r="F525" s="23">
        <v>1422291.5518</v>
      </c>
      <c r="G525" s="24">
        <f t="shared" si="8"/>
        <v>5113900.8581999997</v>
      </c>
      <c r="H525" s="25"/>
      <c r="I525" s="25"/>
      <c r="J525" s="26"/>
      <c r="K525" s="26"/>
      <c r="L525" s="26"/>
      <c r="M525" s="26"/>
      <c r="N525" s="25"/>
      <c r="O525" s="25"/>
      <c r="P525" s="26"/>
      <c r="Q525" s="26"/>
      <c r="R525" s="26"/>
    </row>
    <row r="526" spans="1:18" ht="36">
      <c r="A526" s="21">
        <v>521</v>
      </c>
      <c r="B526" s="22" t="s">
        <v>112</v>
      </c>
      <c r="C526" s="22" t="s">
        <v>410</v>
      </c>
      <c r="D526" s="23">
        <v>744854.98730000004</v>
      </c>
      <c r="E526" s="23">
        <v>3416255.2588</v>
      </c>
      <c r="F526" s="23">
        <v>1603179.3881000001</v>
      </c>
      <c r="G526" s="24">
        <f t="shared" si="8"/>
        <v>5764289.6342000002</v>
      </c>
      <c r="H526" s="25"/>
      <c r="I526" s="25"/>
      <c r="J526" s="26"/>
      <c r="K526" s="26"/>
      <c r="L526" s="26"/>
      <c r="M526" s="26"/>
      <c r="N526" s="25"/>
      <c r="O526" s="25"/>
      <c r="P526" s="26"/>
      <c r="Q526" s="26"/>
      <c r="R526" s="26"/>
    </row>
    <row r="527" spans="1:18" ht="36">
      <c r="A527" s="21">
        <v>522</v>
      </c>
      <c r="B527" s="22" t="s">
        <v>112</v>
      </c>
      <c r="C527" s="22" t="s">
        <v>412</v>
      </c>
      <c r="D527" s="23">
        <v>762665.38639999996</v>
      </c>
      <c r="E527" s="23">
        <v>3497942.1250999998</v>
      </c>
      <c r="F527" s="23">
        <v>1641513.3796999999</v>
      </c>
      <c r="G527" s="24">
        <f t="shared" si="8"/>
        <v>5902120.8912000004</v>
      </c>
      <c r="H527" s="25"/>
      <c r="I527" s="25"/>
      <c r="J527" s="26"/>
      <c r="K527" s="26"/>
      <c r="L527" s="26"/>
      <c r="M527" s="26"/>
      <c r="N527" s="25"/>
      <c r="O527" s="25"/>
      <c r="P527" s="26"/>
      <c r="Q527" s="26"/>
      <c r="R527" s="26"/>
    </row>
    <row r="528" spans="1:18" ht="36">
      <c r="A528" s="21">
        <v>523</v>
      </c>
      <c r="B528" s="22" t="s">
        <v>112</v>
      </c>
      <c r="C528" s="22" t="s">
        <v>414</v>
      </c>
      <c r="D528" s="23">
        <v>899841.22389999998</v>
      </c>
      <c r="E528" s="23">
        <v>4127095.0262000002</v>
      </c>
      <c r="F528" s="23">
        <v>1936762.0911000001</v>
      </c>
      <c r="G528" s="24">
        <f t="shared" si="8"/>
        <v>6963698.3411999997</v>
      </c>
      <c r="H528" s="25"/>
      <c r="I528" s="25"/>
      <c r="J528" s="26"/>
      <c r="K528" s="26"/>
      <c r="L528" s="26"/>
      <c r="M528" s="26"/>
      <c r="N528" s="25"/>
      <c r="O528" s="25"/>
      <c r="P528" s="26"/>
      <c r="Q528" s="26"/>
      <c r="R528" s="26"/>
    </row>
    <row r="529" spans="1:18" ht="36">
      <c r="A529" s="21">
        <v>524</v>
      </c>
      <c r="B529" s="22" t="s">
        <v>112</v>
      </c>
      <c r="C529" s="22" t="s">
        <v>416</v>
      </c>
      <c r="D529" s="23">
        <v>642525.35789999994</v>
      </c>
      <c r="E529" s="23">
        <v>2946923.4553999999</v>
      </c>
      <c r="F529" s="23">
        <v>1382931.4802999999</v>
      </c>
      <c r="G529" s="24">
        <f t="shared" si="8"/>
        <v>4972380.2936000004</v>
      </c>
      <c r="H529" s="25"/>
      <c r="I529" s="25"/>
      <c r="J529" s="26"/>
      <c r="K529" s="26"/>
      <c r="L529" s="26"/>
      <c r="M529" s="26"/>
      <c r="N529" s="25"/>
      <c r="O529" s="25"/>
      <c r="P529" s="26"/>
      <c r="Q529" s="26"/>
      <c r="R529" s="26"/>
    </row>
    <row r="530" spans="1:18" ht="36">
      <c r="A530" s="21">
        <v>525</v>
      </c>
      <c r="B530" s="22" t="s">
        <v>112</v>
      </c>
      <c r="C530" s="22" t="s">
        <v>418</v>
      </c>
      <c r="D530" s="23">
        <v>604188.63950000005</v>
      </c>
      <c r="E530" s="23">
        <v>2771093.2357999999</v>
      </c>
      <c r="F530" s="23">
        <v>1300417.9201</v>
      </c>
      <c r="G530" s="24">
        <f t="shared" si="8"/>
        <v>4675699.7954000002</v>
      </c>
      <c r="H530" s="25"/>
      <c r="I530" s="25"/>
      <c r="J530" s="26"/>
      <c r="K530" s="26"/>
      <c r="L530" s="26"/>
      <c r="M530" s="26"/>
      <c r="N530" s="25"/>
      <c r="O530" s="25"/>
      <c r="P530" s="26"/>
      <c r="Q530" s="26"/>
      <c r="R530" s="26"/>
    </row>
    <row r="531" spans="1:18" ht="36">
      <c r="A531" s="21">
        <v>526</v>
      </c>
      <c r="B531" s="22" t="s">
        <v>112</v>
      </c>
      <c r="C531" s="22" t="s">
        <v>420</v>
      </c>
      <c r="D531" s="23">
        <v>690339.78720000002</v>
      </c>
      <c r="E531" s="23">
        <v>3166222.9142</v>
      </c>
      <c r="F531" s="23">
        <v>1485844.2738000001</v>
      </c>
      <c r="G531" s="24">
        <f t="shared" si="8"/>
        <v>5342406.9752000002</v>
      </c>
      <c r="H531" s="25"/>
      <c r="I531" s="25"/>
      <c r="J531" s="26"/>
      <c r="K531" s="26"/>
      <c r="L531" s="26"/>
      <c r="M531" s="26"/>
      <c r="N531" s="25"/>
      <c r="O531" s="25"/>
      <c r="P531" s="26"/>
      <c r="Q531" s="26"/>
      <c r="R531" s="26"/>
    </row>
    <row r="532" spans="1:18" ht="36">
      <c r="A532" s="21">
        <v>527</v>
      </c>
      <c r="B532" s="22" t="s">
        <v>112</v>
      </c>
      <c r="C532" s="22" t="s">
        <v>422</v>
      </c>
      <c r="D532" s="23">
        <v>1080215.2962</v>
      </c>
      <c r="E532" s="23">
        <v>4954375.3475000001</v>
      </c>
      <c r="F532" s="23">
        <v>2324987.9871999999</v>
      </c>
      <c r="G532" s="24">
        <f t="shared" si="8"/>
        <v>8359578.6309000002</v>
      </c>
      <c r="H532" s="25"/>
      <c r="I532" s="25"/>
      <c r="J532" s="26"/>
      <c r="K532" s="26"/>
      <c r="L532" s="26"/>
      <c r="M532" s="26"/>
      <c r="N532" s="25"/>
      <c r="O532" s="25"/>
      <c r="P532" s="26"/>
      <c r="Q532" s="26"/>
      <c r="R532" s="26"/>
    </row>
    <row r="533" spans="1:18" ht="36">
      <c r="A533" s="21">
        <v>528</v>
      </c>
      <c r="B533" s="22" t="s">
        <v>112</v>
      </c>
      <c r="C533" s="22" t="s">
        <v>424</v>
      </c>
      <c r="D533" s="23">
        <v>1001083.6372</v>
      </c>
      <c r="E533" s="23">
        <v>4591440.3455999997</v>
      </c>
      <c r="F533" s="23">
        <v>2154669.943</v>
      </c>
      <c r="G533" s="24">
        <f t="shared" si="8"/>
        <v>7747193.9258000003</v>
      </c>
      <c r="H533" s="25"/>
      <c r="I533" s="25"/>
      <c r="J533" s="26"/>
      <c r="K533" s="26"/>
      <c r="L533" s="26"/>
      <c r="M533" s="26"/>
      <c r="N533" s="25"/>
      <c r="O533" s="25"/>
      <c r="P533" s="26"/>
      <c r="Q533" s="26"/>
      <c r="R533" s="26"/>
    </row>
    <row r="534" spans="1:18" ht="36">
      <c r="A534" s="21">
        <v>529</v>
      </c>
      <c r="B534" s="22" t="s">
        <v>112</v>
      </c>
      <c r="C534" s="22" t="s">
        <v>426</v>
      </c>
      <c r="D534" s="23">
        <v>765813.74089999998</v>
      </c>
      <c r="E534" s="23">
        <v>3512381.9594000001</v>
      </c>
      <c r="F534" s="23">
        <v>1648289.7013999999</v>
      </c>
      <c r="G534" s="24">
        <f t="shared" si="8"/>
        <v>5926485.4017000003</v>
      </c>
      <c r="H534" s="25"/>
      <c r="I534" s="25"/>
      <c r="J534" s="26"/>
      <c r="K534" s="26"/>
      <c r="L534" s="26"/>
      <c r="M534" s="26"/>
      <c r="N534" s="25"/>
      <c r="O534" s="25"/>
      <c r="P534" s="26"/>
      <c r="Q534" s="26"/>
      <c r="R534" s="26"/>
    </row>
    <row r="535" spans="1:18" ht="36">
      <c r="A535" s="21">
        <v>530</v>
      </c>
      <c r="B535" s="22" t="s">
        <v>112</v>
      </c>
      <c r="C535" s="22" t="s">
        <v>407</v>
      </c>
      <c r="D535" s="23">
        <v>733031.74100000004</v>
      </c>
      <c r="E535" s="23">
        <v>3362028.2914</v>
      </c>
      <c r="F535" s="23">
        <v>1577731.7708000001</v>
      </c>
      <c r="G535" s="24">
        <f t="shared" si="8"/>
        <v>5672791.8032</v>
      </c>
      <c r="H535" s="25"/>
      <c r="I535" s="25"/>
      <c r="J535" s="26"/>
      <c r="K535" s="26"/>
      <c r="L535" s="26"/>
      <c r="M535" s="26"/>
      <c r="N535" s="25"/>
      <c r="O535" s="25"/>
      <c r="P535" s="26"/>
      <c r="Q535" s="26"/>
      <c r="R535" s="26"/>
    </row>
    <row r="536" spans="1:18" ht="36">
      <c r="A536" s="21">
        <v>531</v>
      </c>
      <c r="B536" s="22" t="s">
        <v>112</v>
      </c>
      <c r="C536" s="22" t="s">
        <v>430</v>
      </c>
      <c r="D536" s="23">
        <v>778793.61080000002</v>
      </c>
      <c r="E536" s="23">
        <v>3571913.7470999998</v>
      </c>
      <c r="F536" s="23">
        <v>1676226.7634000001</v>
      </c>
      <c r="G536" s="24">
        <f t="shared" si="8"/>
        <v>6026934.1212999998</v>
      </c>
      <c r="H536" s="25"/>
      <c r="I536" s="25"/>
      <c r="J536" s="26"/>
      <c r="K536" s="26"/>
      <c r="L536" s="26"/>
      <c r="M536" s="26"/>
      <c r="N536" s="25"/>
      <c r="O536" s="25"/>
      <c r="P536" s="26"/>
      <c r="Q536" s="26"/>
      <c r="R536" s="26"/>
    </row>
    <row r="537" spans="1:18" ht="36">
      <c r="A537" s="21">
        <v>532</v>
      </c>
      <c r="B537" s="22" t="s">
        <v>112</v>
      </c>
      <c r="C537" s="22" t="s">
        <v>432</v>
      </c>
      <c r="D537" s="23">
        <v>625188.42220000003</v>
      </c>
      <c r="E537" s="23">
        <v>2867408.1151000001</v>
      </c>
      <c r="F537" s="23">
        <v>1345616.5419000001</v>
      </c>
      <c r="G537" s="24">
        <f t="shared" si="8"/>
        <v>4838213.0791999996</v>
      </c>
      <c r="H537" s="25"/>
      <c r="I537" s="25"/>
      <c r="J537" s="26"/>
      <c r="K537" s="26"/>
      <c r="L537" s="26"/>
      <c r="M537" s="26"/>
      <c r="N537" s="25"/>
      <c r="O537" s="25"/>
      <c r="P537" s="26"/>
      <c r="Q537" s="26"/>
      <c r="R537" s="26"/>
    </row>
    <row r="538" spans="1:18" ht="18">
      <c r="A538" s="21">
        <v>533</v>
      </c>
      <c r="B538" s="22" t="s">
        <v>113</v>
      </c>
      <c r="C538" s="22" t="s">
        <v>436</v>
      </c>
      <c r="D538" s="23">
        <v>687441.13269999996</v>
      </c>
      <c r="E538" s="23">
        <v>3152928.3215999999</v>
      </c>
      <c r="F538" s="23">
        <v>1479605.3907999999</v>
      </c>
      <c r="G538" s="24">
        <f t="shared" si="8"/>
        <v>5319974.8450999996</v>
      </c>
      <c r="H538" s="25"/>
      <c r="I538" s="25"/>
      <c r="J538" s="26"/>
      <c r="K538" s="26"/>
      <c r="L538" s="26"/>
      <c r="M538" s="26"/>
      <c r="N538" s="25"/>
      <c r="O538" s="25"/>
      <c r="P538" s="26"/>
      <c r="Q538" s="26"/>
      <c r="R538" s="26"/>
    </row>
    <row r="539" spans="1:18" ht="18">
      <c r="A539" s="21">
        <v>534</v>
      </c>
      <c r="B539" s="22" t="s">
        <v>113</v>
      </c>
      <c r="C539" s="22" t="s">
        <v>438</v>
      </c>
      <c r="D539" s="23">
        <v>590215.08459999994</v>
      </c>
      <c r="E539" s="23">
        <v>2707003.9416999999</v>
      </c>
      <c r="F539" s="23">
        <v>1270342.1126000001</v>
      </c>
      <c r="G539" s="24">
        <f t="shared" si="8"/>
        <v>4567561.1388999997</v>
      </c>
      <c r="H539" s="25"/>
      <c r="I539" s="25"/>
      <c r="J539" s="26"/>
      <c r="K539" s="26"/>
      <c r="L539" s="26"/>
      <c r="M539" s="26"/>
      <c r="N539" s="25"/>
      <c r="O539" s="25"/>
      <c r="P539" s="26"/>
      <c r="Q539" s="26"/>
      <c r="R539" s="26"/>
    </row>
    <row r="540" spans="1:18" ht="18">
      <c r="A540" s="21">
        <v>535</v>
      </c>
      <c r="B540" s="22" t="s">
        <v>113</v>
      </c>
      <c r="C540" s="22" t="s">
        <v>440</v>
      </c>
      <c r="D540" s="23">
        <v>675918.80319999997</v>
      </c>
      <c r="E540" s="23">
        <v>3100081.4994999999</v>
      </c>
      <c r="F540" s="23">
        <v>1454805.4476999999</v>
      </c>
      <c r="G540" s="24">
        <f t="shared" si="8"/>
        <v>5230805.7504000003</v>
      </c>
      <c r="H540" s="25"/>
      <c r="I540" s="25"/>
      <c r="J540" s="26"/>
      <c r="K540" s="26"/>
      <c r="L540" s="26"/>
      <c r="M540" s="26"/>
      <c r="N540" s="25"/>
      <c r="O540" s="25"/>
      <c r="P540" s="26"/>
      <c r="Q540" s="26"/>
      <c r="R540" s="26"/>
    </row>
    <row r="541" spans="1:18" ht="18">
      <c r="A541" s="21">
        <v>536</v>
      </c>
      <c r="B541" s="22" t="s">
        <v>113</v>
      </c>
      <c r="C541" s="22" t="s">
        <v>442</v>
      </c>
      <c r="D541" s="23">
        <v>1100296.5211</v>
      </c>
      <c r="E541" s="23">
        <v>5046477.2885999996</v>
      </c>
      <c r="F541" s="23">
        <v>2368209.5624000002</v>
      </c>
      <c r="G541" s="24">
        <f t="shared" si="8"/>
        <v>8514983.3720999993</v>
      </c>
      <c r="H541" s="25"/>
      <c r="I541" s="25"/>
      <c r="J541" s="26"/>
      <c r="K541" s="26"/>
      <c r="L541" s="26"/>
      <c r="M541" s="26"/>
      <c r="N541" s="25"/>
      <c r="O541" s="25"/>
      <c r="P541" s="26"/>
      <c r="Q541" s="26"/>
      <c r="R541" s="26"/>
    </row>
    <row r="542" spans="1:18" ht="18">
      <c r="A542" s="21">
        <v>537</v>
      </c>
      <c r="B542" s="22" t="s">
        <v>113</v>
      </c>
      <c r="C542" s="22" t="s">
        <v>444</v>
      </c>
      <c r="D542" s="23">
        <v>660459.26100000006</v>
      </c>
      <c r="E542" s="23">
        <v>3029176.7691000002</v>
      </c>
      <c r="F542" s="23">
        <v>1421531.2941000001</v>
      </c>
      <c r="G542" s="24">
        <f t="shared" si="8"/>
        <v>5111167.3241999997</v>
      </c>
      <c r="H542" s="25"/>
      <c r="I542" s="25"/>
      <c r="J542" s="26"/>
      <c r="K542" s="26"/>
      <c r="L542" s="26"/>
      <c r="M542" s="26"/>
      <c r="N542" s="25"/>
      <c r="O542" s="25"/>
      <c r="P542" s="26"/>
      <c r="Q542" s="26"/>
      <c r="R542" s="26"/>
    </row>
    <row r="543" spans="1:18" ht="18">
      <c r="A543" s="21">
        <v>538</v>
      </c>
      <c r="B543" s="22" t="s">
        <v>113</v>
      </c>
      <c r="C543" s="22" t="s">
        <v>446</v>
      </c>
      <c r="D543" s="23">
        <v>695603.58059999999</v>
      </c>
      <c r="E543" s="23">
        <v>3190365.1463000001</v>
      </c>
      <c r="F543" s="23">
        <v>1497173.7342999999</v>
      </c>
      <c r="G543" s="24">
        <f t="shared" si="8"/>
        <v>5383142.4611999998</v>
      </c>
      <c r="H543" s="25"/>
      <c r="I543" s="25"/>
      <c r="J543" s="26"/>
      <c r="K543" s="26"/>
      <c r="L543" s="26"/>
      <c r="M543" s="26"/>
      <c r="N543" s="25"/>
      <c r="O543" s="25"/>
      <c r="P543" s="26"/>
      <c r="Q543" s="26"/>
      <c r="R543" s="26"/>
    </row>
    <row r="544" spans="1:18" ht="18">
      <c r="A544" s="21">
        <v>539</v>
      </c>
      <c r="B544" s="22" t="s">
        <v>113</v>
      </c>
      <c r="C544" s="22" t="s">
        <v>448</v>
      </c>
      <c r="D544" s="23">
        <v>658867.14170000004</v>
      </c>
      <c r="E544" s="23">
        <v>3021874.5611</v>
      </c>
      <c r="F544" s="23">
        <v>1418104.5157999999</v>
      </c>
      <c r="G544" s="24">
        <f t="shared" si="8"/>
        <v>5098846.2186000003</v>
      </c>
      <c r="H544" s="25"/>
      <c r="I544" s="25"/>
      <c r="J544" s="26"/>
      <c r="K544" s="26"/>
      <c r="L544" s="26"/>
      <c r="M544" s="26"/>
      <c r="N544" s="25"/>
      <c r="O544" s="25"/>
      <c r="P544" s="26"/>
      <c r="Q544" s="26"/>
      <c r="R544" s="26"/>
    </row>
    <row r="545" spans="1:18" ht="18">
      <c r="A545" s="21">
        <v>540</v>
      </c>
      <c r="B545" s="22" t="s">
        <v>113</v>
      </c>
      <c r="C545" s="22" t="s">
        <v>450</v>
      </c>
      <c r="D545" s="23">
        <v>588739.53540000005</v>
      </c>
      <c r="E545" s="23">
        <v>2700236.3790000002</v>
      </c>
      <c r="F545" s="23">
        <v>1267166.2326</v>
      </c>
      <c r="G545" s="24">
        <f t="shared" si="8"/>
        <v>4556142.1469999999</v>
      </c>
      <c r="H545" s="25"/>
      <c r="I545" s="25"/>
      <c r="J545" s="26"/>
      <c r="K545" s="26"/>
      <c r="L545" s="26"/>
      <c r="M545" s="26"/>
      <c r="N545" s="25"/>
      <c r="O545" s="25"/>
      <c r="P545" s="26"/>
      <c r="Q545" s="26"/>
      <c r="R545" s="26"/>
    </row>
    <row r="546" spans="1:18" ht="18">
      <c r="A546" s="21">
        <v>541</v>
      </c>
      <c r="B546" s="22" t="s">
        <v>113</v>
      </c>
      <c r="C546" s="22" t="s">
        <v>452</v>
      </c>
      <c r="D546" s="23">
        <v>635283.85049999994</v>
      </c>
      <c r="E546" s="23">
        <v>2913710.497</v>
      </c>
      <c r="F546" s="23">
        <v>1367345.3117</v>
      </c>
      <c r="G546" s="24">
        <f t="shared" si="8"/>
        <v>4916339.6591999996</v>
      </c>
      <c r="H546" s="25"/>
      <c r="I546" s="25"/>
      <c r="J546" s="26"/>
      <c r="K546" s="26"/>
      <c r="L546" s="26"/>
      <c r="M546" s="26"/>
      <c r="N546" s="25"/>
      <c r="O546" s="25"/>
      <c r="P546" s="26"/>
      <c r="Q546" s="26"/>
      <c r="R546" s="26"/>
    </row>
    <row r="547" spans="1:18" ht="18">
      <c r="A547" s="21">
        <v>542</v>
      </c>
      <c r="B547" s="22" t="s">
        <v>113</v>
      </c>
      <c r="C547" s="22" t="s">
        <v>454</v>
      </c>
      <c r="D547" s="23">
        <v>699625.97519999999</v>
      </c>
      <c r="E547" s="23">
        <v>3208813.7396</v>
      </c>
      <c r="F547" s="23">
        <v>1505831.2853999999</v>
      </c>
      <c r="G547" s="24">
        <f t="shared" si="8"/>
        <v>5414271.0001999997</v>
      </c>
      <c r="H547" s="25"/>
      <c r="I547" s="25"/>
      <c r="J547" s="26"/>
      <c r="K547" s="26"/>
      <c r="L547" s="26"/>
      <c r="M547" s="26"/>
      <c r="N547" s="25"/>
      <c r="O547" s="25"/>
      <c r="P547" s="26"/>
      <c r="Q547" s="26"/>
      <c r="R547" s="26"/>
    </row>
    <row r="548" spans="1:18" ht="18">
      <c r="A548" s="21">
        <v>543</v>
      </c>
      <c r="B548" s="22" t="s">
        <v>113</v>
      </c>
      <c r="C548" s="22" t="s">
        <v>456</v>
      </c>
      <c r="D548" s="23">
        <v>683390.94889999996</v>
      </c>
      <c r="E548" s="23">
        <v>3134352.2736</v>
      </c>
      <c r="F548" s="23">
        <v>1470888.0278</v>
      </c>
      <c r="G548" s="24">
        <f t="shared" si="8"/>
        <v>5288631.2503000004</v>
      </c>
      <c r="H548" s="25"/>
      <c r="I548" s="25"/>
      <c r="J548" s="26"/>
      <c r="K548" s="26"/>
      <c r="L548" s="26"/>
      <c r="M548" s="26"/>
      <c r="N548" s="25"/>
      <c r="O548" s="25"/>
      <c r="P548" s="26"/>
      <c r="Q548" s="26"/>
      <c r="R548" s="26"/>
    </row>
    <row r="549" spans="1:18" ht="18">
      <c r="A549" s="21">
        <v>544</v>
      </c>
      <c r="B549" s="22" t="s">
        <v>113</v>
      </c>
      <c r="C549" s="22" t="s">
        <v>458</v>
      </c>
      <c r="D549" s="23">
        <v>795207.94090000005</v>
      </c>
      <c r="E549" s="23">
        <v>3647197.5841000001</v>
      </c>
      <c r="F549" s="23">
        <v>1711555.943</v>
      </c>
      <c r="G549" s="24">
        <f t="shared" si="8"/>
        <v>6153961.4680000003</v>
      </c>
      <c r="H549" s="25"/>
      <c r="I549" s="25"/>
      <c r="J549" s="26"/>
      <c r="K549" s="26"/>
      <c r="L549" s="26"/>
      <c r="M549" s="26"/>
      <c r="N549" s="25"/>
      <c r="O549" s="25"/>
      <c r="P549" s="26"/>
      <c r="Q549" s="26"/>
      <c r="R549" s="26"/>
    </row>
    <row r="550" spans="1:18" ht="18">
      <c r="A550" s="21">
        <v>545</v>
      </c>
      <c r="B550" s="22" t="s">
        <v>113</v>
      </c>
      <c r="C550" s="22" t="s">
        <v>460</v>
      </c>
      <c r="D550" s="23">
        <v>814588.00419999997</v>
      </c>
      <c r="E550" s="23">
        <v>3736083.6683999998</v>
      </c>
      <c r="F550" s="23">
        <v>1753268.3818000001</v>
      </c>
      <c r="G550" s="24">
        <f t="shared" si="8"/>
        <v>6303940.0543999998</v>
      </c>
      <c r="H550" s="25"/>
      <c r="I550" s="25"/>
      <c r="J550" s="26"/>
      <c r="K550" s="26"/>
      <c r="L550" s="26"/>
      <c r="M550" s="26"/>
      <c r="N550" s="25"/>
      <c r="O550" s="25"/>
      <c r="P550" s="26"/>
      <c r="Q550" s="26"/>
      <c r="R550" s="26"/>
    </row>
    <row r="551" spans="1:18" ht="18">
      <c r="A551" s="21">
        <v>546</v>
      </c>
      <c r="B551" s="22" t="s">
        <v>113</v>
      </c>
      <c r="C551" s="22" t="s">
        <v>462</v>
      </c>
      <c r="D551" s="23">
        <v>901965.11159999995</v>
      </c>
      <c r="E551" s="23">
        <v>4136836.1741999998</v>
      </c>
      <c r="F551" s="23">
        <v>1941333.4145</v>
      </c>
      <c r="G551" s="24">
        <f t="shared" si="8"/>
        <v>6980134.7002999997</v>
      </c>
      <c r="H551" s="25"/>
      <c r="I551" s="25"/>
      <c r="J551" s="26"/>
      <c r="K551" s="26"/>
      <c r="L551" s="26"/>
      <c r="M551" s="26"/>
      <c r="N551" s="25"/>
      <c r="O551" s="25"/>
      <c r="P551" s="26"/>
      <c r="Q551" s="26"/>
      <c r="R551" s="26"/>
    </row>
    <row r="552" spans="1:18" ht="18">
      <c r="A552" s="21">
        <v>547</v>
      </c>
      <c r="B552" s="22" t="s">
        <v>113</v>
      </c>
      <c r="C552" s="22" t="s">
        <v>464</v>
      </c>
      <c r="D552" s="23">
        <v>1064262.7518</v>
      </c>
      <c r="E552" s="23">
        <v>4881209.4768000003</v>
      </c>
      <c r="F552" s="23">
        <v>2290652.7263000002</v>
      </c>
      <c r="G552" s="24">
        <f t="shared" si="8"/>
        <v>8236124.9549000002</v>
      </c>
      <c r="H552" s="25"/>
      <c r="I552" s="25"/>
      <c r="J552" s="26"/>
      <c r="K552" s="26"/>
      <c r="L552" s="26"/>
      <c r="M552" s="26"/>
      <c r="N552" s="25"/>
      <c r="O552" s="25"/>
      <c r="P552" s="26"/>
      <c r="Q552" s="26"/>
      <c r="R552" s="26"/>
    </row>
    <row r="553" spans="1:18" ht="18">
      <c r="A553" s="21">
        <v>548</v>
      </c>
      <c r="B553" s="22" t="s">
        <v>113</v>
      </c>
      <c r="C553" s="22" t="s">
        <v>466</v>
      </c>
      <c r="D553" s="23">
        <v>674031.87600000005</v>
      </c>
      <c r="E553" s="23">
        <v>3091427.1642</v>
      </c>
      <c r="F553" s="23">
        <v>1450744.1435</v>
      </c>
      <c r="G553" s="24">
        <f t="shared" si="8"/>
        <v>5216203.1836999999</v>
      </c>
      <c r="H553" s="25"/>
      <c r="I553" s="25"/>
      <c r="J553" s="26"/>
      <c r="K553" s="26"/>
      <c r="L553" s="26"/>
      <c r="M553" s="26"/>
      <c r="N553" s="25"/>
      <c r="O553" s="25"/>
      <c r="P553" s="26"/>
      <c r="Q553" s="26"/>
      <c r="R553" s="26"/>
    </row>
    <row r="554" spans="1:18" ht="18">
      <c r="A554" s="21">
        <v>549</v>
      </c>
      <c r="B554" s="22" t="s">
        <v>113</v>
      </c>
      <c r="C554" s="22" t="s">
        <v>468</v>
      </c>
      <c r="D554" s="23">
        <v>914864.06310000003</v>
      </c>
      <c r="E554" s="23">
        <v>4195996.8317999998</v>
      </c>
      <c r="F554" s="23">
        <v>1969096.3126999999</v>
      </c>
      <c r="G554" s="24">
        <f t="shared" si="8"/>
        <v>7079957.2076000003</v>
      </c>
      <c r="H554" s="25"/>
      <c r="I554" s="25"/>
      <c r="J554" s="26"/>
      <c r="K554" s="26"/>
      <c r="L554" s="26"/>
      <c r="M554" s="26"/>
      <c r="N554" s="25"/>
      <c r="O554" s="25"/>
      <c r="P554" s="26"/>
      <c r="Q554" s="26"/>
      <c r="R554" s="26"/>
    </row>
    <row r="555" spans="1:18" ht="18">
      <c r="A555" s="21">
        <v>550</v>
      </c>
      <c r="B555" s="22" t="s">
        <v>113</v>
      </c>
      <c r="C555" s="22" t="s">
        <v>470</v>
      </c>
      <c r="D555" s="23">
        <v>617971.01809999999</v>
      </c>
      <c r="E555" s="23">
        <v>2834305.7056999998</v>
      </c>
      <c r="F555" s="23">
        <v>1330082.2516999999</v>
      </c>
      <c r="G555" s="24">
        <f t="shared" si="8"/>
        <v>4782358.9754999997</v>
      </c>
      <c r="H555" s="25"/>
      <c r="I555" s="25"/>
      <c r="J555" s="26"/>
      <c r="K555" s="26"/>
      <c r="L555" s="26"/>
      <c r="M555" s="26"/>
      <c r="N555" s="25"/>
      <c r="O555" s="25"/>
      <c r="P555" s="26"/>
      <c r="Q555" s="26"/>
      <c r="R555" s="26"/>
    </row>
    <row r="556" spans="1:18" ht="18">
      <c r="A556" s="21">
        <v>551</v>
      </c>
      <c r="B556" s="22" t="s">
        <v>113</v>
      </c>
      <c r="C556" s="22" t="s">
        <v>472</v>
      </c>
      <c r="D556" s="23">
        <v>711213.46629999997</v>
      </c>
      <c r="E556" s="23">
        <v>3261959.4230999998</v>
      </c>
      <c r="F556" s="23">
        <v>1530771.4779999999</v>
      </c>
      <c r="G556" s="24">
        <f t="shared" si="8"/>
        <v>5503944.3673999999</v>
      </c>
      <c r="H556" s="25"/>
      <c r="I556" s="25"/>
      <c r="J556" s="26"/>
      <c r="K556" s="26"/>
      <c r="L556" s="26"/>
      <c r="M556" s="26"/>
      <c r="N556" s="25"/>
      <c r="O556" s="25"/>
      <c r="P556" s="26"/>
      <c r="Q556" s="26"/>
      <c r="R556" s="26"/>
    </row>
    <row r="557" spans="1:18" ht="18">
      <c r="A557" s="21">
        <v>552</v>
      </c>
      <c r="B557" s="22" t="s">
        <v>113</v>
      </c>
      <c r="C557" s="22" t="s">
        <v>474</v>
      </c>
      <c r="D557" s="23">
        <v>820305.08219999995</v>
      </c>
      <c r="E557" s="23">
        <v>3762304.8764999998</v>
      </c>
      <c r="F557" s="23">
        <v>1765573.4635999999</v>
      </c>
      <c r="G557" s="24">
        <f t="shared" si="8"/>
        <v>6348183.4222999997</v>
      </c>
      <c r="H557" s="25"/>
      <c r="I557" s="25"/>
      <c r="J557" s="26"/>
      <c r="K557" s="26"/>
      <c r="L557" s="26"/>
      <c r="M557" s="26"/>
      <c r="N557" s="25"/>
      <c r="O557" s="25"/>
      <c r="P557" s="26"/>
      <c r="Q557" s="26"/>
      <c r="R557" s="26"/>
    </row>
    <row r="558" spans="1:18" ht="18">
      <c r="A558" s="21">
        <v>553</v>
      </c>
      <c r="B558" s="22" t="s">
        <v>113</v>
      </c>
      <c r="C558" s="22" t="s">
        <v>476</v>
      </c>
      <c r="D558" s="23">
        <v>771686.01190000004</v>
      </c>
      <c r="E558" s="23">
        <v>3539314.9558999999</v>
      </c>
      <c r="F558" s="23">
        <v>1660928.8111</v>
      </c>
      <c r="G558" s="24">
        <f t="shared" si="8"/>
        <v>5971929.7789000003</v>
      </c>
      <c r="H558" s="25"/>
      <c r="I558" s="25"/>
      <c r="J558" s="26"/>
      <c r="K558" s="26"/>
      <c r="L558" s="26"/>
      <c r="M558" s="26"/>
      <c r="N558" s="25"/>
      <c r="O558" s="25"/>
      <c r="P558" s="26"/>
      <c r="Q558" s="26"/>
      <c r="R558" s="26"/>
    </row>
    <row r="559" spans="1:18" ht="18">
      <c r="A559" s="21">
        <v>554</v>
      </c>
      <c r="B559" s="22" t="s">
        <v>113</v>
      </c>
      <c r="C559" s="22" t="s">
        <v>478</v>
      </c>
      <c r="D559" s="23">
        <v>912251.10250000004</v>
      </c>
      <c r="E559" s="23">
        <v>4184012.5655</v>
      </c>
      <c r="F559" s="23">
        <v>1963472.3393000001</v>
      </c>
      <c r="G559" s="24">
        <f t="shared" si="8"/>
        <v>7059736.0072999997</v>
      </c>
      <c r="H559" s="25"/>
      <c r="I559" s="25"/>
      <c r="J559" s="26"/>
      <c r="K559" s="26"/>
      <c r="L559" s="26"/>
      <c r="M559" s="26"/>
      <c r="N559" s="25"/>
      <c r="O559" s="25"/>
      <c r="P559" s="26"/>
      <c r="Q559" s="26"/>
      <c r="R559" s="26"/>
    </row>
    <row r="560" spans="1:18" ht="18">
      <c r="A560" s="21">
        <v>555</v>
      </c>
      <c r="B560" s="22" t="s">
        <v>113</v>
      </c>
      <c r="C560" s="22" t="s">
        <v>480</v>
      </c>
      <c r="D560" s="23">
        <v>667152.13840000005</v>
      </c>
      <c r="E560" s="23">
        <v>3059873.4523999998</v>
      </c>
      <c r="F560" s="23">
        <v>1435936.6257</v>
      </c>
      <c r="G560" s="24">
        <f t="shared" si="8"/>
        <v>5162962.2165000001</v>
      </c>
      <c r="H560" s="25"/>
      <c r="I560" s="25"/>
      <c r="J560" s="26"/>
      <c r="K560" s="26"/>
      <c r="L560" s="26"/>
      <c r="M560" s="26"/>
      <c r="N560" s="25"/>
      <c r="O560" s="25"/>
      <c r="P560" s="26"/>
      <c r="Q560" s="26"/>
      <c r="R560" s="26"/>
    </row>
    <row r="561" spans="1:18" ht="18">
      <c r="A561" s="21">
        <v>556</v>
      </c>
      <c r="B561" s="22" t="s">
        <v>113</v>
      </c>
      <c r="C561" s="22" t="s">
        <v>482</v>
      </c>
      <c r="D561" s="23">
        <v>542955.94539999997</v>
      </c>
      <c r="E561" s="23">
        <v>2490251.3045000001</v>
      </c>
      <c r="F561" s="23">
        <v>1168624.4909000001</v>
      </c>
      <c r="G561" s="24">
        <f t="shared" si="8"/>
        <v>4201831.7407999998</v>
      </c>
      <c r="H561" s="25"/>
      <c r="I561" s="25"/>
      <c r="J561" s="26"/>
      <c r="K561" s="26"/>
      <c r="L561" s="26"/>
      <c r="M561" s="26"/>
      <c r="N561" s="25"/>
      <c r="O561" s="25"/>
      <c r="P561" s="26"/>
      <c r="Q561" s="26"/>
      <c r="R561" s="26"/>
    </row>
    <row r="562" spans="1:18" ht="18">
      <c r="A562" s="21">
        <v>557</v>
      </c>
      <c r="B562" s="22" t="s">
        <v>113</v>
      </c>
      <c r="C562" s="22" t="s">
        <v>484</v>
      </c>
      <c r="D562" s="23">
        <v>605227.94079999998</v>
      </c>
      <c r="E562" s="23">
        <v>2775859.9602999999</v>
      </c>
      <c r="F562" s="23">
        <v>1302654.8473</v>
      </c>
      <c r="G562" s="24">
        <f t="shared" si="8"/>
        <v>4683742.7483999999</v>
      </c>
      <c r="H562" s="25"/>
      <c r="I562" s="25"/>
      <c r="J562" s="26"/>
      <c r="K562" s="26"/>
      <c r="L562" s="26"/>
      <c r="M562" s="26"/>
      <c r="N562" s="25"/>
      <c r="O562" s="25"/>
      <c r="P562" s="26"/>
      <c r="Q562" s="26"/>
      <c r="R562" s="26"/>
    </row>
    <row r="563" spans="1:18" ht="36">
      <c r="A563" s="21">
        <v>558</v>
      </c>
      <c r="B563" s="22" t="s">
        <v>114</v>
      </c>
      <c r="C563" s="22" t="s">
        <v>489</v>
      </c>
      <c r="D563" s="23">
        <v>679498.33600000001</v>
      </c>
      <c r="E563" s="23">
        <v>3116498.9204000002</v>
      </c>
      <c r="F563" s="23">
        <v>1462509.8108000001</v>
      </c>
      <c r="G563" s="24">
        <f t="shared" si="8"/>
        <v>5258507.0672000004</v>
      </c>
      <c r="H563" s="25"/>
      <c r="I563" s="25"/>
      <c r="J563" s="26"/>
      <c r="K563" s="26"/>
      <c r="L563" s="26"/>
      <c r="M563" s="26"/>
      <c r="N563" s="25"/>
      <c r="O563" s="25"/>
      <c r="P563" s="26"/>
      <c r="Q563" s="26"/>
      <c r="R563" s="26"/>
    </row>
    <row r="564" spans="1:18" ht="36">
      <c r="A564" s="21">
        <v>559</v>
      </c>
      <c r="B564" s="22" t="s">
        <v>114</v>
      </c>
      <c r="C564" s="22" t="s">
        <v>491</v>
      </c>
      <c r="D564" s="23">
        <v>701478.0612</v>
      </c>
      <c r="E564" s="23">
        <v>3217308.2768999999</v>
      </c>
      <c r="F564" s="23">
        <v>1509817.5996999999</v>
      </c>
      <c r="G564" s="24">
        <f t="shared" si="8"/>
        <v>5428603.9378000004</v>
      </c>
      <c r="H564" s="25"/>
      <c r="I564" s="25"/>
      <c r="J564" s="26"/>
      <c r="K564" s="26"/>
      <c r="L564" s="26"/>
      <c r="M564" s="26"/>
      <c r="N564" s="25"/>
      <c r="O564" s="25"/>
      <c r="P564" s="26"/>
      <c r="Q564" s="26"/>
      <c r="R564" s="26"/>
    </row>
    <row r="565" spans="1:18" ht="18">
      <c r="A565" s="21">
        <v>560</v>
      </c>
      <c r="B565" s="22" t="s">
        <v>114</v>
      </c>
      <c r="C565" s="22" t="s">
        <v>493</v>
      </c>
      <c r="D565" s="23">
        <v>1078195.0022</v>
      </c>
      <c r="E565" s="23">
        <v>4945109.3290999997</v>
      </c>
      <c r="F565" s="23">
        <v>2320639.6324999998</v>
      </c>
      <c r="G565" s="24">
        <f t="shared" si="8"/>
        <v>8343943.9638</v>
      </c>
      <c r="H565" s="25"/>
      <c r="I565" s="25"/>
      <c r="J565" s="26"/>
      <c r="K565" s="26"/>
      <c r="L565" s="26"/>
      <c r="M565" s="26"/>
      <c r="N565" s="25"/>
      <c r="O565" s="25"/>
      <c r="P565" s="26"/>
      <c r="Q565" s="26"/>
      <c r="R565" s="26"/>
    </row>
    <row r="566" spans="1:18" ht="18">
      <c r="A566" s="21">
        <v>561</v>
      </c>
      <c r="B566" s="22" t="s">
        <v>114</v>
      </c>
      <c r="C566" s="22" t="s">
        <v>495</v>
      </c>
      <c r="D566" s="23">
        <v>708922.26520000002</v>
      </c>
      <c r="E566" s="23">
        <v>3251450.8969999999</v>
      </c>
      <c r="F566" s="23">
        <v>1525840.0396</v>
      </c>
      <c r="G566" s="24">
        <f t="shared" si="8"/>
        <v>5486213.2017999999</v>
      </c>
      <c r="H566" s="25"/>
      <c r="I566" s="25"/>
      <c r="J566" s="26"/>
      <c r="K566" s="26"/>
      <c r="L566" s="26"/>
      <c r="M566" s="26"/>
      <c r="N566" s="25"/>
      <c r="O566" s="25"/>
      <c r="P566" s="26"/>
      <c r="Q566" s="26"/>
      <c r="R566" s="26"/>
    </row>
    <row r="567" spans="1:18" ht="18">
      <c r="A567" s="21">
        <v>562</v>
      </c>
      <c r="B567" s="22" t="s">
        <v>114</v>
      </c>
      <c r="C567" s="22" t="s">
        <v>497</v>
      </c>
      <c r="D567" s="23">
        <v>635321.00859999994</v>
      </c>
      <c r="E567" s="23">
        <v>2913880.9215000002</v>
      </c>
      <c r="F567" s="23">
        <v>1367425.2885</v>
      </c>
      <c r="G567" s="24">
        <f t="shared" si="8"/>
        <v>4916627.2186000003</v>
      </c>
      <c r="H567" s="25"/>
      <c r="I567" s="25"/>
      <c r="J567" s="26"/>
      <c r="K567" s="26"/>
      <c r="L567" s="26"/>
      <c r="M567" s="26"/>
      <c r="N567" s="25"/>
      <c r="O567" s="25"/>
      <c r="P567" s="26"/>
      <c r="Q567" s="26"/>
      <c r="R567" s="26"/>
    </row>
    <row r="568" spans="1:18" ht="18">
      <c r="A568" s="21">
        <v>563</v>
      </c>
      <c r="B568" s="22" t="s">
        <v>114</v>
      </c>
      <c r="C568" s="22" t="s">
        <v>499</v>
      </c>
      <c r="D568" s="23">
        <v>483272.67540000001</v>
      </c>
      <c r="E568" s="23">
        <v>2216515.7606000002</v>
      </c>
      <c r="F568" s="23">
        <v>1040165.9453</v>
      </c>
      <c r="G568" s="24">
        <f t="shared" si="8"/>
        <v>3739954.3813</v>
      </c>
      <c r="H568" s="25"/>
      <c r="I568" s="25"/>
      <c r="J568" s="26"/>
      <c r="K568" s="26"/>
      <c r="L568" s="26"/>
      <c r="M568" s="26"/>
      <c r="N568" s="25"/>
      <c r="O568" s="25"/>
      <c r="P568" s="26"/>
      <c r="Q568" s="26"/>
      <c r="R568" s="26"/>
    </row>
    <row r="569" spans="1:18" ht="18">
      <c r="A569" s="21">
        <v>564</v>
      </c>
      <c r="B569" s="22" t="s">
        <v>114</v>
      </c>
      <c r="C569" s="22" t="s">
        <v>501</v>
      </c>
      <c r="D569" s="23">
        <v>470792.98599999998</v>
      </c>
      <c r="E569" s="23">
        <v>2159278.0364999999</v>
      </c>
      <c r="F569" s="23">
        <v>1013305.4409</v>
      </c>
      <c r="G569" s="24">
        <f t="shared" si="8"/>
        <v>3643376.4633999998</v>
      </c>
      <c r="H569" s="25"/>
      <c r="I569" s="25"/>
      <c r="J569" s="26"/>
      <c r="K569" s="26"/>
      <c r="L569" s="26"/>
      <c r="M569" s="26"/>
      <c r="N569" s="25"/>
      <c r="O569" s="25"/>
      <c r="P569" s="26"/>
      <c r="Q569" s="26"/>
      <c r="R569" s="26"/>
    </row>
    <row r="570" spans="1:18" ht="18">
      <c r="A570" s="21">
        <v>565</v>
      </c>
      <c r="B570" s="22" t="s">
        <v>114</v>
      </c>
      <c r="C570" s="22" t="s">
        <v>503</v>
      </c>
      <c r="D570" s="23">
        <v>1057145.6984999999</v>
      </c>
      <c r="E570" s="23">
        <v>4848567.3234000001</v>
      </c>
      <c r="F570" s="23">
        <v>2275334.4249</v>
      </c>
      <c r="G570" s="24">
        <f t="shared" si="8"/>
        <v>8181047.4468</v>
      </c>
      <c r="H570" s="25"/>
      <c r="I570" s="25"/>
      <c r="J570" s="26"/>
      <c r="K570" s="26"/>
      <c r="L570" s="26"/>
      <c r="M570" s="26"/>
      <c r="N570" s="25"/>
      <c r="O570" s="25"/>
      <c r="P570" s="26"/>
      <c r="Q570" s="26"/>
      <c r="R570" s="26"/>
    </row>
    <row r="571" spans="1:18" ht="18">
      <c r="A571" s="21">
        <v>566</v>
      </c>
      <c r="B571" s="22" t="s">
        <v>114</v>
      </c>
      <c r="C571" s="22" t="s">
        <v>505</v>
      </c>
      <c r="D571" s="23">
        <v>629133.14450000005</v>
      </c>
      <c r="E571" s="23">
        <v>2885500.4665999999</v>
      </c>
      <c r="F571" s="23">
        <v>1354106.9158999999</v>
      </c>
      <c r="G571" s="24">
        <f t="shared" si="8"/>
        <v>4868740.5269999998</v>
      </c>
      <c r="H571" s="25"/>
      <c r="I571" s="25"/>
      <c r="J571" s="26"/>
      <c r="K571" s="26"/>
      <c r="L571" s="26"/>
      <c r="M571" s="26"/>
      <c r="N571" s="25"/>
      <c r="O571" s="25"/>
      <c r="P571" s="26"/>
      <c r="Q571" s="26"/>
      <c r="R571" s="26"/>
    </row>
    <row r="572" spans="1:18" ht="18">
      <c r="A572" s="21">
        <v>567</v>
      </c>
      <c r="B572" s="22" t="s">
        <v>114</v>
      </c>
      <c r="C572" s="22" t="s">
        <v>507</v>
      </c>
      <c r="D572" s="23">
        <v>786040.34669999999</v>
      </c>
      <c r="E572" s="23">
        <v>3605150.6856999998</v>
      </c>
      <c r="F572" s="23">
        <v>1691824.1854000001</v>
      </c>
      <c r="G572" s="24">
        <f t="shared" si="8"/>
        <v>6083015.2177999998</v>
      </c>
      <c r="H572" s="25"/>
      <c r="I572" s="25"/>
      <c r="J572" s="26"/>
      <c r="K572" s="26"/>
      <c r="L572" s="26"/>
      <c r="M572" s="26"/>
      <c r="N572" s="25"/>
      <c r="O572" s="25"/>
      <c r="P572" s="26"/>
      <c r="Q572" s="26"/>
      <c r="R572" s="26"/>
    </row>
    <row r="573" spans="1:18" ht="18">
      <c r="A573" s="21">
        <v>568</v>
      </c>
      <c r="B573" s="22" t="s">
        <v>114</v>
      </c>
      <c r="C573" s="22" t="s">
        <v>509</v>
      </c>
      <c r="D573" s="23">
        <v>606430.47149999999</v>
      </c>
      <c r="E573" s="23">
        <v>2781375.3316000002</v>
      </c>
      <c r="F573" s="23">
        <v>1305243.0993999999</v>
      </c>
      <c r="G573" s="24">
        <f t="shared" si="8"/>
        <v>4693048.9024999999</v>
      </c>
      <c r="H573" s="25"/>
      <c r="I573" s="25"/>
      <c r="J573" s="26"/>
      <c r="K573" s="26"/>
      <c r="L573" s="26"/>
      <c r="M573" s="26"/>
      <c r="N573" s="25"/>
      <c r="O573" s="25"/>
      <c r="P573" s="26"/>
      <c r="Q573" s="26"/>
      <c r="R573" s="26"/>
    </row>
    <row r="574" spans="1:18" ht="18">
      <c r="A574" s="21">
        <v>569</v>
      </c>
      <c r="B574" s="22" t="s">
        <v>114</v>
      </c>
      <c r="C574" s="22" t="s">
        <v>511</v>
      </c>
      <c r="D574" s="23">
        <v>547883.40390000003</v>
      </c>
      <c r="E574" s="23">
        <v>2512850.9463999998</v>
      </c>
      <c r="F574" s="23">
        <v>1179230.0449999999</v>
      </c>
      <c r="G574" s="24">
        <f t="shared" si="8"/>
        <v>4239964.3953</v>
      </c>
      <c r="H574" s="25"/>
      <c r="I574" s="25"/>
      <c r="J574" s="26"/>
      <c r="K574" s="26"/>
      <c r="L574" s="26"/>
      <c r="M574" s="26"/>
      <c r="N574" s="25"/>
      <c r="O574" s="25"/>
      <c r="P574" s="26"/>
      <c r="Q574" s="26"/>
      <c r="R574" s="26"/>
    </row>
    <row r="575" spans="1:18" ht="36">
      <c r="A575" s="21">
        <v>570</v>
      </c>
      <c r="B575" s="22" t="s">
        <v>114</v>
      </c>
      <c r="C575" s="22" t="s">
        <v>513</v>
      </c>
      <c r="D575" s="23">
        <v>494058.23139999999</v>
      </c>
      <c r="E575" s="23">
        <v>2265983.3927000002</v>
      </c>
      <c r="F575" s="23">
        <v>1063380.1029999999</v>
      </c>
      <c r="G575" s="24">
        <f t="shared" si="8"/>
        <v>3823421.7270999998</v>
      </c>
      <c r="H575" s="25"/>
      <c r="I575" s="25"/>
      <c r="J575" s="26"/>
      <c r="K575" s="26"/>
      <c r="L575" s="26"/>
      <c r="M575" s="26"/>
      <c r="N575" s="25"/>
      <c r="O575" s="25"/>
      <c r="P575" s="26"/>
      <c r="Q575" s="26"/>
      <c r="R575" s="26"/>
    </row>
    <row r="576" spans="1:18" ht="18">
      <c r="A576" s="21">
        <v>571</v>
      </c>
      <c r="B576" s="22" t="s">
        <v>114</v>
      </c>
      <c r="C576" s="22" t="s">
        <v>515</v>
      </c>
      <c r="D576" s="23">
        <v>567982.67949999997</v>
      </c>
      <c r="E576" s="23">
        <v>2605035.6767000002</v>
      </c>
      <c r="F576" s="23">
        <v>1222490.4715</v>
      </c>
      <c r="G576" s="24">
        <f t="shared" si="8"/>
        <v>4395508.8277000003</v>
      </c>
      <c r="H576" s="25"/>
      <c r="I576" s="25"/>
      <c r="J576" s="26"/>
      <c r="K576" s="26"/>
      <c r="L576" s="26"/>
      <c r="M576" s="26"/>
      <c r="N576" s="25"/>
      <c r="O576" s="25"/>
      <c r="P576" s="26"/>
      <c r="Q576" s="26"/>
      <c r="R576" s="26"/>
    </row>
    <row r="577" spans="1:18" ht="18">
      <c r="A577" s="21">
        <v>572</v>
      </c>
      <c r="B577" s="22" t="s">
        <v>114</v>
      </c>
      <c r="C577" s="22" t="s">
        <v>517</v>
      </c>
      <c r="D577" s="23">
        <v>594915.36080000002</v>
      </c>
      <c r="E577" s="23">
        <v>2728561.6189000001</v>
      </c>
      <c r="F577" s="23">
        <v>1280458.6939000001</v>
      </c>
      <c r="G577" s="24">
        <f t="shared" si="8"/>
        <v>4603935.6736000003</v>
      </c>
      <c r="H577" s="25"/>
      <c r="I577" s="25"/>
      <c r="J577" s="26"/>
      <c r="K577" s="26"/>
      <c r="L577" s="26"/>
      <c r="M577" s="26"/>
      <c r="N577" s="25"/>
      <c r="O577" s="25"/>
      <c r="P577" s="26"/>
      <c r="Q577" s="26"/>
      <c r="R577" s="26"/>
    </row>
    <row r="578" spans="1:18" ht="36">
      <c r="A578" s="21">
        <v>573</v>
      </c>
      <c r="B578" s="22" t="s">
        <v>114</v>
      </c>
      <c r="C578" s="22" t="s">
        <v>519</v>
      </c>
      <c r="D578" s="23">
        <v>721336.66440000001</v>
      </c>
      <c r="E578" s="23">
        <v>3308389.1702999999</v>
      </c>
      <c r="F578" s="23">
        <v>1552560.0178</v>
      </c>
      <c r="G578" s="24">
        <f t="shared" si="8"/>
        <v>5582285.8525</v>
      </c>
      <c r="H578" s="25"/>
      <c r="I578" s="25"/>
      <c r="J578" s="26"/>
      <c r="K578" s="26"/>
      <c r="L578" s="26"/>
      <c r="M578" s="26"/>
      <c r="N578" s="25"/>
      <c r="O578" s="25"/>
      <c r="P578" s="26"/>
      <c r="Q578" s="26"/>
      <c r="R578" s="26"/>
    </row>
    <row r="579" spans="1:18" ht="18">
      <c r="A579" s="21">
        <v>574</v>
      </c>
      <c r="B579" s="22" t="s">
        <v>114</v>
      </c>
      <c r="C579" s="22" t="s">
        <v>521</v>
      </c>
      <c r="D579" s="23">
        <v>605547.72409999999</v>
      </c>
      <c r="E579" s="23">
        <v>2777326.6370999999</v>
      </c>
      <c r="F579" s="23">
        <v>1303343.129</v>
      </c>
      <c r="G579" s="24">
        <f t="shared" si="8"/>
        <v>4686217.4901999999</v>
      </c>
      <c r="H579" s="25"/>
      <c r="I579" s="25"/>
      <c r="J579" s="26"/>
      <c r="K579" s="26"/>
      <c r="L579" s="26"/>
      <c r="M579" s="26"/>
      <c r="N579" s="25"/>
      <c r="O579" s="25"/>
      <c r="P579" s="26"/>
      <c r="Q579" s="26"/>
      <c r="R579" s="26"/>
    </row>
    <row r="580" spans="1:18" ht="18">
      <c r="A580" s="21">
        <v>575</v>
      </c>
      <c r="B580" s="22" t="s">
        <v>114</v>
      </c>
      <c r="C580" s="22" t="s">
        <v>523</v>
      </c>
      <c r="D580" s="23">
        <v>562793.61609999998</v>
      </c>
      <c r="E580" s="23">
        <v>2581236.1915000002</v>
      </c>
      <c r="F580" s="23">
        <v>1211321.8552000001</v>
      </c>
      <c r="G580" s="24">
        <f t="shared" si="8"/>
        <v>4355351.6628</v>
      </c>
      <c r="H580" s="25"/>
      <c r="I580" s="25"/>
      <c r="J580" s="26"/>
      <c r="K580" s="26"/>
      <c r="L580" s="26"/>
      <c r="M580" s="26"/>
      <c r="N580" s="25"/>
      <c r="O580" s="25"/>
      <c r="P580" s="26"/>
      <c r="Q580" s="26"/>
      <c r="R580" s="26"/>
    </row>
    <row r="581" spans="1:18" ht="36">
      <c r="A581" s="21">
        <v>576</v>
      </c>
      <c r="B581" s="22" t="s">
        <v>114</v>
      </c>
      <c r="C581" s="22" t="s">
        <v>526</v>
      </c>
      <c r="D581" s="23">
        <v>534565.12569999998</v>
      </c>
      <c r="E581" s="23">
        <v>2451767.0597000001</v>
      </c>
      <c r="F581" s="23">
        <v>1150564.6144000001</v>
      </c>
      <c r="G581" s="24">
        <f t="shared" si="8"/>
        <v>4136896.7998000002</v>
      </c>
      <c r="H581" s="25"/>
      <c r="I581" s="25"/>
      <c r="J581" s="26"/>
      <c r="K581" s="26"/>
      <c r="L581" s="26"/>
      <c r="M581" s="26"/>
      <c r="N581" s="25"/>
      <c r="O581" s="25"/>
      <c r="P581" s="26"/>
      <c r="Q581" s="26"/>
      <c r="R581" s="26"/>
    </row>
    <row r="582" spans="1:18" ht="18">
      <c r="A582" s="21">
        <v>577</v>
      </c>
      <c r="B582" s="22" t="s">
        <v>114</v>
      </c>
      <c r="C582" s="22" t="s">
        <v>528</v>
      </c>
      <c r="D582" s="23">
        <v>725046.97420000006</v>
      </c>
      <c r="E582" s="23">
        <v>3325406.3955000001</v>
      </c>
      <c r="F582" s="23">
        <v>1560545.8569</v>
      </c>
      <c r="G582" s="24">
        <f t="shared" si="8"/>
        <v>5610999.2265999997</v>
      </c>
      <c r="H582" s="25"/>
      <c r="I582" s="25"/>
      <c r="J582" s="26"/>
      <c r="K582" s="26"/>
      <c r="L582" s="26"/>
      <c r="M582" s="26"/>
      <c r="N582" s="25"/>
      <c r="O582" s="25"/>
      <c r="P582" s="26"/>
      <c r="Q582" s="26"/>
      <c r="R582" s="26"/>
    </row>
    <row r="583" spans="1:18" ht="36">
      <c r="A583" s="21">
        <v>578</v>
      </c>
      <c r="B583" s="22" t="s">
        <v>115</v>
      </c>
      <c r="C583" s="22" t="s">
        <v>532</v>
      </c>
      <c r="D583" s="23">
        <v>698886.99399999995</v>
      </c>
      <c r="E583" s="23">
        <v>3205424.4240999999</v>
      </c>
      <c r="F583" s="23">
        <v>1504240.7483000001</v>
      </c>
      <c r="G583" s="24">
        <f t="shared" ref="G583:G646" si="9">D583+E583+F583</f>
        <v>5408552.1664000005</v>
      </c>
      <c r="H583" s="25"/>
      <c r="I583" s="25"/>
      <c r="J583" s="26"/>
      <c r="K583" s="26"/>
      <c r="L583" s="26"/>
      <c r="M583" s="26"/>
      <c r="N583" s="25"/>
      <c r="O583" s="25"/>
      <c r="P583" s="26"/>
      <c r="Q583" s="26"/>
      <c r="R583" s="26"/>
    </row>
    <row r="584" spans="1:18" ht="36">
      <c r="A584" s="21">
        <v>579</v>
      </c>
      <c r="B584" s="22" t="s">
        <v>115</v>
      </c>
      <c r="C584" s="22" t="s">
        <v>534</v>
      </c>
      <c r="D584" s="23">
        <v>739310.35450000002</v>
      </c>
      <c r="E584" s="23">
        <v>3390824.9656000002</v>
      </c>
      <c r="F584" s="23">
        <v>1591245.4667</v>
      </c>
      <c r="G584" s="24">
        <f t="shared" si="9"/>
        <v>5721380.7867999999</v>
      </c>
      <c r="H584" s="25"/>
      <c r="I584" s="25"/>
      <c r="J584" s="26"/>
      <c r="K584" s="26"/>
      <c r="L584" s="26"/>
      <c r="M584" s="26"/>
      <c r="N584" s="25"/>
      <c r="O584" s="25"/>
      <c r="P584" s="26"/>
      <c r="Q584" s="26"/>
      <c r="R584" s="26"/>
    </row>
    <row r="585" spans="1:18" ht="36">
      <c r="A585" s="21">
        <v>580</v>
      </c>
      <c r="B585" s="22" t="s">
        <v>115</v>
      </c>
      <c r="C585" s="22" t="s">
        <v>536</v>
      </c>
      <c r="D585" s="23">
        <v>752678.79449999996</v>
      </c>
      <c r="E585" s="23">
        <v>3452138.9180999999</v>
      </c>
      <c r="F585" s="23">
        <v>1620018.8625</v>
      </c>
      <c r="G585" s="24">
        <f t="shared" si="9"/>
        <v>5824836.5751</v>
      </c>
      <c r="H585" s="25"/>
      <c r="I585" s="25"/>
      <c r="J585" s="26"/>
      <c r="K585" s="26"/>
      <c r="L585" s="26"/>
      <c r="M585" s="26"/>
      <c r="N585" s="25"/>
      <c r="O585" s="25"/>
      <c r="P585" s="26"/>
      <c r="Q585" s="26"/>
      <c r="R585" s="26"/>
    </row>
    <row r="586" spans="1:18" ht="36">
      <c r="A586" s="21">
        <v>581</v>
      </c>
      <c r="B586" s="22" t="s">
        <v>115</v>
      </c>
      <c r="C586" s="22" t="s">
        <v>538</v>
      </c>
      <c r="D586" s="23">
        <v>558274.77610000002</v>
      </c>
      <c r="E586" s="23">
        <v>2560510.6661</v>
      </c>
      <c r="F586" s="23">
        <v>1201595.7860000001</v>
      </c>
      <c r="G586" s="24">
        <f t="shared" si="9"/>
        <v>4320381.2281999998</v>
      </c>
      <c r="H586" s="25"/>
      <c r="I586" s="25"/>
      <c r="J586" s="26"/>
      <c r="K586" s="26"/>
      <c r="L586" s="26"/>
      <c r="M586" s="26"/>
      <c r="N586" s="25"/>
      <c r="O586" s="25"/>
      <c r="P586" s="26"/>
      <c r="Q586" s="26"/>
      <c r="R586" s="26"/>
    </row>
    <row r="587" spans="1:18" ht="18">
      <c r="A587" s="21">
        <v>582</v>
      </c>
      <c r="B587" s="22" t="s">
        <v>115</v>
      </c>
      <c r="C587" s="22" t="s">
        <v>540</v>
      </c>
      <c r="D587" s="23">
        <v>585004.40170000005</v>
      </c>
      <c r="E587" s="23">
        <v>2683105.2996</v>
      </c>
      <c r="F587" s="23">
        <v>1259126.9639999999</v>
      </c>
      <c r="G587" s="24">
        <f t="shared" si="9"/>
        <v>4527236.6653000005</v>
      </c>
      <c r="H587" s="25"/>
      <c r="I587" s="25"/>
      <c r="J587" s="26"/>
      <c r="K587" s="26"/>
      <c r="L587" s="26"/>
      <c r="M587" s="26"/>
      <c r="N587" s="25"/>
      <c r="O587" s="25"/>
      <c r="P587" s="26"/>
      <c r="Q587" s="26"/>
      <c r="R587" s="26"/>
    </row>
    <row r="588" spans="1:18" ht="18">
      <c r="A588" s="21">
        <v>583</v>
      </c>
      <c r="B588" s="22" t="s">
        <v>115</v>
      </c>
      <c r="C588" s="22" t="s">
        <v>542</v>
      </c>
      <c r="D588" s="23">
        <v>899014.19429999997</v>
      </c>
      <c r="E588" s="23">
        <v>4123301.8794999998</v>
      </c>
      <c r="F588" s="23">
        <v>1934982.0441999999</v>
      </c>
      <c r="G588" s="24">
        <f t="shared" si="9"/>
        <v>6957298.1179999998</v>
      </c>
      <c r="H588" s="25"/>
      <c r="I588" s="25"/>
      <c r="J588" s="26"/>
      <c r="K588" s="26"/>
      <c r="L588" s="26"/>
      <c r="M588" s="26"/>
      <c r="N588" s="25"/>
      <c r="O588" s="25"/>
      <c r="P588" s="26"/>
      <c r="Q588" s="26"/>
      <c r="R588" s="26"/>
    </row>
    <row r="589" spans="1:18" ht="18">
      <c r="A589" s="21">
        <v>584</v>
      </c>
      <c r="B589" s="22" t="s">
        <v>115</v>
      </c>
      <c r="C589" s="22" t="s">
        <v>544</v>
      </c>
      <c r="D589" s="23">
        <v>633159.1287</v>
      </c>
      <c r="E589" s="23">
        <v>2903965.5233999998</v>
      </c>
      <c r="F589" s="23">
        <v>1362772.193</v>
      </c>
      <c r="G589" s="24">
        <f t="shared" si="9"/>
        <v>4899896.8450999996</v>
      </c>
      <c r="H589" s="25"/>
      <c r="I589" s="25"/>
      <c r="J589" s="26"/>
      <c r="K589" s="26"/>
      <c r="L589" s="26"/>
      <c r="M589" s="26"/>
      <c r="N589" s="25"/>
      <c r="O589" s="25"/>
      <c r="P589" s="26"/>
      <c r="Q589" s="26"/>
      <c r="R589" s="26"/>
    </row>
    <row r="590" spans="1:18" ht="18">
      <c r="A590" s="21">
        <v>585</v>
      </c>
      <c r="B590" s="22" t="s">
        <v>115</v>
      </c>
      <c r="C590" s="22" t="s">
        <v>546</v>
      </c>
      <c r="D590" s="23">
        <v>637910.7219</v>
      </c>
      <c r="E590" s="23">
        <v>2925758.5647</v>
      </c>
      <c r="F590" s="23">
        <v>1372999.2257999999</v>
      </c>
      <c r="G590" s="24">
        <f t="shared" si="9"/>
        <v>4936668.5124000004</v>
      </c>
      <c r="H590" s="25"/>
      <c r="I590" s="25"/>
      <c r="J590" s="26"/>
      <c r="K590" s="26"/>
      <c r="L590" s="26"/>
      <c r="M590" s="26"/>
      <c r="N590" s="25"/>
      <c r="O590" s="25"/>
      <c r="P590" s="26"/>
      <c r="Q590" s="26"/>
      <c r="R590" s="26"/>
    </row>
    <row r="591" spans="1:18" ht="18">
      <c r="A591" s="21">
        <v>586</v>
      </c>
      <c r="B591" s="22" t="s">
        <v>115</v>
      </c>
      <c r="C591" s="22" t="s">
        <v>548</v>
      </c>
      <c r="D591" s="23">
        <v>766924.45389999996</v>
      </c>
      <c r="E591" s="23">
        <v>3517476.2116999999</v>
      </c>
      <c r="F591" s="23">
        <v>1650680.3308000001</v>
      </c>
      <c r="G591" s="24">
        <f t="shared" si="9"/>
        <v>5935080.9963999996</v>
      </c>
      <c r="H591" s="25"/>
      <c r="I591" s="25"/>
      <c r="J591" s="26"/>
      <c r="K591" s="26"/>
      <c r="L591" s="26"/>
      <c r="M591" s="26"/>
      <c r="N591" s="25"/>
      <c r="O591" s="25"/>
      <c r="P591" s="26"/>
      <c r="Q591" s="26"/>
      <c r="R591" s="26"/>
    </row>
    <row r="592" spans="1:18" ht="18">
      <c r="A592" s="21">
        <v>587</v>
      </c>
      <c r="B592" s="22" t="s">
        <v>115</v>
      </c>
      <c r="C592" s="22" t="s">
        <v>550</v>
      </c>
      <c r="D592" s="23">
        <v>832207.14650000003</v>
      </c>
      <c r="E592" s="23">
        <v>3816893.3404999999</v>
      </c>
      <c r="F592" s="23">
        <v>1791190.7239000001</v>
      </c>
      <c r="G592" s="24">
        <f t="shared" si="9"/>
        <v>6440291.2109000003</v>
      </c>
      <c r="H592" s="25"/>
      <c r="I592" s="25"/>
      <c r="J592" s="26"/>
      <c r="K592" s="26"/>
      <c r="L592" s="26"/>
      <c r="M592" s="26"/>
      <c r="N592" s="25"/>
      <c r="O592" s="25"/>
      <c r="P592" s="26"/>
      <c r="Q592" s="26"/>
      <c r="R592" s="26"/>
    </row>
    <row r="593" spans="1:18" ht="18">
      <c r="A593" s="21">
        <v>588</v>
      </c>
      <c r="B593" s="22" t="s">
        <v>115</v>
      </c>
      <c r="C593" s="22" t="s">
        <v>552</v>
      </c>
      <c r="D593" s="23">
        <v>636762.69640000002</v>
      </c>
      <c r="E593" s="23">
        <v>2920493.1795999999</v>
      </c>
      <c r="F593" s="23">
        <v>1370528.2873</v>
      </c>
      <c r="G593" s="24">
        <f t="shared" si="9"/>
        <v>4927784.1633000001</v>
      </c>
      <c r="H593" s="25"/>
      <c r="I593" s="25"/>
      <c r="J593" s="26"/>
      <c r="K593" s="26"/>
      <c r="L593" s="26"/>
      <c r="M593" s="26"/>
      <c r="N593" s="25"/>
      <c r="O593" s="25"/>
      <c r="P593" s="26"/>
      <c r="Q593" s="26"/>
      <c r="R593" s="26"/>
    </row>
    <row r="594" spans="1:18" ht="36">
      <c r="A594" s="21">
        <v>589</v>
      </c>
      <c r="B594" s="22" t="s">
        <v>115</v>
      </c>
      <c r="C594" s="22" t="s">
        <v>554</v>
      </c>
      <c r="D594" s="23">
        <v>659091.12950000004</v>
      </c>
      <c r="E594" s="23">
        <v>3022901.8744000001</v>
      </c>
      <c r="F594" s="23">
        <v>1418586.6132</v>
      </c>
      <c r="G594" s="24">
        <f t="shared" si="9"/>
        <v>5100579.6171000004</v>
      </c>
      <c r="H594" s="25"/>
      <c r="I594" s="25"/>
      <c r="J594" s="26"/>
      <c r="K594" s="26"/>
      <c r="L594" s="26"/>
      <c r="M594" s="26"/>
      <c r="N594" s="25"/>
      <c r="O594" s="25"/>
      <c r="P594" s="26"/>
      <c r="Q594" s="26"/>
      <c r="R594" s="26"/>
    </row>
    <row r="595" spans="1:18" ht="18">
      <c r="A595" s="21">
        <v>590</v>
      </c>
      <c r="B595" s="22" t="s">
        <v>115</v>
      </c>
      <c r="C595" s="22" t="s">
        <v>556</v>
      </c>
      <c r="D595" s="23">
        <v>612504.18999999994</v>
      </c>
      <c r="E595" s="23">
        <v>2809232.2614000002</v>
      </c>
      <c r="F595" s="23">
        <v>1318315.7922</v>
      </c>
      <c r="G595" s="24">
        <f t="shared" si="9"/>
        <v>4740052.2435999997</v>
      </c>
      <c r="H595" s="25"/>
      <c r="I595" s="25"/>
      <c r="J595" s="26"/>
      <c r="K595" s="26"/>
      <c r="L595" s="26"/>
      <c r="M595" s="26"/>
      <c r="N595" s="25"/>
      <c r="O595" s="25"/>
      <c r="P595" s="26"/>
      <c r="Q595" s="26"/>
      <c r="R595" s="26"/>
    </row>
    <row r="596" spans="1:18" ht="18">
      <c r="A596" s="21">
        <v>591</v>
      </c>
      <c r="B596" s="22" t="s">
        <v>115</v>
      </c>
      <c r="C596" s="22" t="s">
        <v>558</v>
      </c>
      <c r="D596" s="23">
        <v>766020.07180000003</v>
      </c>
      <c r="E596" s="23">
        <v>3513328.2900999999</v>
      </c>
      <c r="F596" s="23">
        <v>1648733.7952000001</v>
      </c>
      <c r="G596" s="24">
        <f t="shared" si="9"/>
        <v>5928082.1571000004</v>
      </c>
      <c r="H596" s="25"/>
      <c r="I596" s="25"/>
      <c r="J596" s="26"/>
      <c r="K596" s="26"/>
      <c r="L596" s="26"/>
      <c r="M596" s="26"/>
      <c r="N596" s="25"/>
      <c r="O596" s="25"/>
      <c r="P596" s="26"/>
      <c r="Q596" s="26"/>
      <c r="R596" s="26"/>
    </row>
    <row r="597" spans="1:18" ht="18">
      <c r="A597" s="21">
        <v>592</v>
      </c>
      <c r="B597" s="22" t="s">
        <v>115</v>
      </c>
      <c r="C597" s="22" t="s">
        <v>560</v>
      </c>
      <c r="D597" s="23">
        <v>508383.38189999998</v>
      </c>
      <c r="E597" s="23">
        <v>2331685.2697999999</v>
      </c>
      <c r="F597" s="23">
        <v>1094212.6629999999</v>
      </c>
      <c r="G597" s="24">
        <f t="shared" si="9"/>
        <v>3934281.3147</v>
      </c>
      <c r="H597" s="25"/>
      <c r="I597" s="25"/>
      <c r="J597" s="26"/>
      <c r="K597" s="26"/>
      <c r="L597" s="26"/>
      <c r="M597" s="26"/>
      <c r="N597" s="25"/>
      <c r="O597" s="25"/>
      <c r="P597" s="26"/>
      <c r="Q597" s="26"/>
      <c r="R597" s="26"/>
    </row>
    <row r="598" spans="1:18" ht="18">
      <c r="A598" s="21">
        <v>593</v>
      </c>
      <c r="B598" s="22" t="s">
        <v>115</v>
      </c>
      <c r="C598" s="22" t="s">
        <v>562</v>
      </c>
      <c r="D598" s="23">
        <v>840219.35430000001</v>
      </c>
      <c r="E598" s="23">
        <v>3853641.0937999999</v>
      </c>
      <c r="F598" s="23">
        <v>1808435.7001</v>
      </c>
      <c r="G598" s="24">
        <f t="shared" si="9"/>
        <v>6502296.1481999997</v>
      </c>
      <c r="H598" s="25"/>
      <c r="I598" s="25"/>
      <c r="J598" s="26"/>
      <c r="K598" s="26"/>
      <c r="L598" s="26"/>
      <c r="M598" s="26"/>
      <c r="N598" s="25"/>
      <c r="O598" s="25"/>
      <c r="P598" s="26"/>
      <c r="Q598" s="26"/>
      <c r="R598" s="26"/>
    </row>
    <row r="599" spans="1:18" ht="18">
      <c r="A599" s="21">
        <v>594</v>
      </c>
      <c r="B599" s="22" t="s">
        <v>115</v>
      </c>
      <c r="C599" s="22" t="s">
        <v>564</v>
      </c>
      <c r="D599" s="23">
        <v>676988.85439999995</v>
      </c>
      <c r="E599" s="23">
        <v>3104989.2577999998</v>
      </c>
      <c r="F599" s="23">
        <v>1457108.5593000001</v>
      </c>
      <c r="G599" s="24">
        <f t="shared" si="9"/>
        <v>5239086.6715000002</v>
      </c>
      <c r="H599" s="25"/>
      <c r="I599" s="25"/>
      <c r="J599" s="26"/>
      <c r="K599" s="26"/>
      <c r="L599" s="26"/>
      <c r="M599" s="26"/>
      <c r="N599" s="25"/>
      <c r="O599" s="25"/>
      <c r="P599" s="26"/>
      <c r="Q599" s="26"/>
      <c r="R599" s="26"/>
    </row>
    <row r="600" spans="1:18" ht="18">
      <c r="A600" s="21">
        <v>595</v>
      </c>
      <c r="B600" s="22" t="s">
        <v>115</v>
      </c>
      <c r="C600" s="22" t="s">
        <v>566</v>
      </c>
      <c r="D600" s="23">
        <v>794287.29020000005</v>
      </c>
      <c r="E600" s="23">
        <v>3642975.0469999998</v>
      </c>
      <c r="F600" s="23">
        <v>1709574.3918999999</v>
      </c>
      <c r="G600" s="24">
        <f t="shared" si="9"/>
        <v>6146836.7291000001</v>
      </c>
      <c r="H600" s="25"/>
      <c r="I600" s="25"/>
      <c r="J600" s="26"/>
      <c r="K600" s="26"/>
      <c r="L600" s="26"/>
      <c r="M600" s="26"/>
      <c r="N600" s="25"/>
      <c r="O600" s="25"/>
      <c r="P600" s="26"/>
      <c r="Q600" s="26"/>
      <c r="R600" s="26"/>
    </row>
    <row r="601" spans="1:18" ht="36">
      <c r="A601" s="21">
        <v>596</v>
      </c>
      <c r="B601" s="22" t="s">
        <v>116</v>
      </c>
      <c r="C601" s="22" t="s">
        <v>570</v>
      </c>
      <c r="D601" s="23">
        <v>496392.40240000002</v>
      </c>
      <c r="E601" s="23">
        <v>2276688.9988000002</v>
      </c>
      <c r="F601" s="23">
        <v>1068404.027</v>
      </c>
      <c r="G601" s="24">
        <f t="shared" si="9"/>
        <v>3841485.4282</v>
      </c>
      <c r="H601" s="25"/>
      <c r="I601" s="25"/>
      <c r="J601" s="26"/>
      <c r="K601" s="26"/>
      <c r="L601" s="26"/>
      <c r="M601" s="26"/>
      <c r="N601" s="25"/>
      <c r="O601" s="25"/>
      <c r="P601" s="26"/>
      <c r="Q601" s="26"/>
      <c r="R601" s="26"/>
    </row>
    <row r="602" spans="1:18" ht="36">
      <c r="A602" s="21">
        <v>597</v>
      </c>
      <c r="B602" s="22" t="s">
        <v>116</v>
      </c>
      <c r="C602" s="22" t="s">
        <v>572</v>
      </c>
      <c r="D602" s="23">
        <v>497784.8518</v>
      </c>
      <c r="E602" s="23">
        <v>2283075.4265000001</v>
      </c>
      <c r="F602" s="23">
        <v>1071401.0482000001</v>
      </c>
      <c r="G602" s="24">
        <f t="shared" si="9"/>
        <v>3852261.3265</v>
      </c>
      <c r="H602" s="25"/>
      <c r="I602" s="25"/>
      <c r="J602" s="26"/>
      <c r="K602" s="26"/>
      <c r="L602" s="26"/>
      <c r="M602" s="26"/>
      <c r="N602" s="25"/>
      <c r="O602" s="25"/>
      <c r="P602" s="26"/>
      <c r="Q602" s="26"/>
      <c r="R602" s="26"/>
    </row>
    <row r="603" spans="1:18" ht="18">
      <c r="A603" s="21">
        <v>598</v>
      </c>
      <c r="B603" s="22" t="s">
        <v>116</v>
      </c>
      <c r="C603" s="22" t="s">
        <v>574</v>
      </c>
      <c r="D603" s="23">
        <v>620156.31039999996</v>
      </c>
      <c r="E603" s="23">
        <v>2844328.4841999998</v>
      </c>
      <c r="F603" s="23">
        <v>1334785.7386</v>
      </c>
      <c r="G603" s="24">
        <f t="shared" si="9"/>
        <v>4799270.5332000004</v>
      </c>
      <c r="H603" s="25"/>
      <c r="I603" s="25"/>
      <c r="J603" s="26"/>
      <c r="K603" s="26"/>
      <c r="L603" s="26"/>
      <c r="M603" s="26"/>
      <c r="N603" s="25"/>
      <c r="O603" s="25"/>
      <c r="P603" s="26"/>
      <c r="Q603" s="26"/>
      <c r="R603" s="26"/>
    </row>
    <row r="604" spans="1:18" ht="18">
      <c r="A604" s="21">
        <v>599</v>
      </c>
      <c r="B604" s="22" t="s">
        <v>116</v>
      </c>
      <c r="C604" s="22" t="s">
        <v>576</v>
      </c>
      <c r="D604" s="23">
        <v>548204.47100000002</v>
      </c>
      <c r="E604" s="23">
        <v>2514323.5112000001</v>
      </c>
      <c r="F604" s="23">
        <v>1179921.0898</v>
      </c>
      <c r="G604" s="24">
        <f t="shared" si="9"/>
        <v>4242449.0719999997</v>
      </c>
      <c r="H604" s="25"/>
      <c r="I604" s="25"/>
      <c r="J604" s="26"/>
      <c r="K604" s="26"/>
      <c r="L604" s="26"/>
      <c r="M604" s="26"/>
      <c r="N604" s="25"/>
      <c r="O604" s="25"/>
      <c r="P604" s="26"/>
      <c r="Q604" s="26"/>
      <c r="R604" s="26"/>
    </row>
    <row r="605" spans="1:18" ht="18">
      <c r="A605" s="21">
        <v>600</v>
      </c>
      <c r="B605" s="22" t="s">
        <v>116</v>
      </c>
      <c r="C605" s="22" t="s">
        <v>579</v>
      </c>
      <c r="D605" s="23">
        <v>518773.43660000002</v>
      </c>
      <c r="E605" s="23">
        <v>2379338.9465999999</v>
      </c>
      <c r="F605" s="23">
        <v>1116575.5682000001</v>
      </c>
      <c r="G605" s="24">
        <f t="shared" si="9"/>
        <v>4014687.9514000001</v>
      </c>
      <c r="H605" s="25"/>
      <c r="I605" s="25"/>
      <c r="J605" s="26"/>
      <c r="K605" s="26"/>
      <c r="L605" s="26"/>
      <c r="M605" s="26"/>
      <c r="N605" s="25"/>
      <c r="O605" s="25"/>
      <c r="P605" s="26"/>
      <c r="Q605" s="26"/>
      <c r="R605" s="26"/>
    </row>
    <row r="606" spans="1:18" ht="18">
      <c r="A606" s="21">
        <v>601</v>
      </c>
      <c r="B606" s="22" t="s">
        <v>116</v>
      </c>
      <c r="C606" s="22" t="s">
        <v>581</v>
      </c>
      <c r="D606" s="23">
        <v>590857.46360000002</v>
      </c>
      <c r="E606" s="23">
        <v>2709950.1938999998</v>
      </c>
      <c r="F606" s="23">
        <v>1271724.7291000001</v>
      </c>
      <c r="G606" s="24">
        <f t="shared" si="9"/>
        <v>4572532.3865999999</v>
      </c>
      <c r="H606" s="25"/>
      <c r="I606" s="25"/>
      <c r="J606" s="26"/>
      <c r="K606" s="26"/>
      <c r="L606" s="26"/>
      <c r="M606" s="26"/>
      <c r="N606" s="25"/>
      <c r="O606" s="25"/>
      <c r="P606" s="26"/>
      <c r="Q606" s="26"/>
      <c r="R606" s="26"/>
    </row>
    <row r="607" spans="1:18" ht="18">
      <c r="A607" s="21">
        <v>602</v>
      </c>
      <c r="B607" s="22" t="s">
        <v>116</v>
      </c>
      <c r="C607" s="22" t="s">
        <v>583</v>
      </c>
      <c r="D607" s="23">
        <v>495226.342</v>
      </c>
      <c r="E607" s="23">
        <v>2271340.8975</v>
      </c>
      <c r="F607" s="23">
        <v>1065894.2714</v>
      </c>
      <c r="G607" s="24">
        <f t="shared" si="9"/>
        <v>3832461.5109000001</v>
      </c>
      <c r="H607" s="25"/>
      <c r="I607" s="25"/>
      <c r="J607" s="26"/>
      <c r="K607" s="26"/>
      <c r="L607" s="26"/>
      <c r="M607" s="26"/>
      <c r="N607" s="25"/>
      <c r="O607" s="25"/>
      <c r="P607" s="26"/>
      <c r="Q607" s="26"/>
      <c r="R607" s="26"/>
    </row>
    <row r="608" spans="1:18" ht="18">
      <c r="A608" s="21">
        <v>603</v>
      </c>
      <c r="B608" s="22" t="s">
        <v>116</v>
      </c>
      <c r="C608" s="22" t="s">
        <v>584</v>
      </c>
      <c r="D608" s="23">
        <v>514317.98009999999</v>
      </c>
      <c r="E608" s="23">
        <v>2358904.1282000002</v>
      </c>
      <c r="F608" s="23">
        <v>1106985.9217999999</v>
      </c>
      <c r="G608" s="24">
        <f t="shared" si="9"/>
        <v>3980208.0301000001</v>
      </c>
      <c r="H608" s="25"/>
      <c r="I608" s="25"/>
      <c r="J608" s="26"/>
      <c r="K608" s="26"/>
      <c r="L608" s="26"/>
      <c r="M608" s="26"/>
      <c r="N608" s="25"/>
      <c r="O608" s="25"/>
      <c r="P608" s="26"/>
      <c r="Q608" s="26"/>
      <c r="R608" s="26"/>
    </row>
    <row r="609" spans="1:18" ht="18">
      <c r="A609" s="21">
        <v>604</v>
      </c>
      <c r="B609" s="22" t="s">
        <v>116</v>
      </c>
      <c r="C609" s="22" t="s">
        <v>586</v>
      </c>
      <c r="D609" s="23">
        <v>505857.25319999998</v>
      </c>
      <c r="E609" s="23">
        <v>2320099.2557000001</v>
      </c>
      <c r="F609" s="23">
        <v>1088775.5811999999</v>
      </c>
      <c r="G609" s="24">
        <f t="shared" si="9"/>
        <v>3914732.0901000001</v>
      </c>
      <c r="H609" s="25"/>
      <c r="I609" s="25"/>
      <c r="J609" s="26"/>
      <c r="K609" s="26"/>
      <c r="L609" s="26"/>
      <c r="M609" s="26"/>
      <c r="N609" s="25"/>
      <c r="O609" s="25"/>
      <c r="P609" s="26"/>
      <c r="Q609" s="26"/>
      <c r="R609" s="26"/>
    </row>
    <row r="610" spans="1:18" ht="18">
      <c r="A610" s="21">
        <v>605</v>
      </c>
      <c r="B610" s="22" t="s">
        <v>116</v>
      </c>
      <c r="C610" s="22" t="s">
        <v>588</v>
      </c>
      <c r="D610" s="23">
        <v>574247.94350000005</v>
      </c>
      <c r="E610" s="23">
        <v>2633771.1236999999</v>
      </c>
      <c r="F610" s="23">
        <v>1235975.4347000001</v>
      </c>
      <c r="G610" s="24">
        <f t="shared" si="9"/>
        <v>4443994.5018999996</v>
      </c>
      <c r="H610" s="25"/>
      <c r="I610" s="25"/>
      <c r="J610" s="26"/>
      <c r="K610" s="26"/>
      <c r="L610" s="26"/>
      <c r="M610" s="26"/>
      <c r="N610" s="25"/>
      <c r="O610" s="25"/>
      <c r="P610" s="26"/>
      <c r="Q610" s="26"/>
      <c r="R610" s="26"/>
    </row>
    <row r="611" spans="1:18" ht="18">
      <c r="A611" s="21">
        <v>606</v>
      </c>
      <c r="B611" s="22" t="s">
        <v>116</v>
      </c>
      <c r="C611" s="22" t="s">
        <v>590</v>
      </c>
      <c r="D611" s="23">
        <v>608031.30409999995</v>
      </c>
      <c r="E611" s="23">
        <v>2788717.5030999999</v>
      </c>
      <c r="F611" s="23">
        <v>1308688.6317</v>
      </c>
      <c r="G611" s="24">
        <f t="shared" si="9"/>
        <v>4705437.4389000004</v>
      </c>
      <c r="H611" s="25"/>
      <c r="I611" s="25"/>
      <c r="J611" s="26"/>
      <c r="K611" s="26"/>
      <c r="L611" s="26"/>
      <c r="M611" s="26"/>
      <c r="N611" s="25"/>
      <c r="O611" s="25"/>
      <c r="P611" s="26"/>
      <c r="Q611" s="26"/>
      <c r="R611" s="26"/>
    </row>
    <row r="612" spans="1:18" ht="18">
      <c r="A612" s="21">
        <v>607</v>
      </c>
      <c r="B612" s="22" t="s">
        <v>116</v>
      </c>
      <c r="C612" s="22" t="s">
        <v>592</v>
      </c>
      <c r="D612" s="23">
        <v>702744.06850000005</v>
      </c>
      <c r="E612" s="23">
        <v>3223114.7815999999</v>
      </c>
      <c r="F612" s="23">
        <v>1512542.4746999999</v>
      </c>
      <c r="G612" s="24">
        <f t="shared" si="9"/>
        <v>5438401.3247999996</v>
      </c>
      <c r="H612" s="25"/>
      <c r="I612" s="25"/>
      <c r="J612" s="26"/>
      <c r="K612" s="26"/>
      <c r="L612" s="26"/>
      <c r="M612" s="26"/>
      <c r="N612" s="25"/>
      <c r="O612" s="25"/>
      <c r="P612" s="26"/>
      <c r="Q612" s="26"/>
      <c r="R612" s="26"/>
    </row>
    <row r="613" spans="1:18" ht="18">
      <c r="A613" s="21">
        <v>608</v>
      </c>
      <c r="B613" s="22" t="s">
        <v>116</v>
      </c>
      <c r="C613" s="22" t="s">
        <v>594</v>
      </c>
      <c r="D613" s="23">
        <v>655058.83660000004</v>
      </c>
      <c r="E613" s="23">
        <v>3004407.8829999999</v>
      </c>
      <c r="F613" s="23">
        <v>1409907.7575999999</v>
      </c>
      <c r="G613" s="24">
        <f t="shared" si="9"/>
        <v>5069374.4771999996</v>
      </c>
      <c r="H613" s="25"/>
      <c r="I613" s="25"/>
      <c r="J613" s="26"/>
      <c r="K613" s="26"/>
      <c r="L613" s="26"/>
      <c r="M613" s="26"/>
      <c r="N613" s="25"/>
      <c r="O613" s="25"/>
      <c r="P613" s="26"/>
      <c r="Q613" s="26"/>
      <c r="R613" s="26"/>
    </row>
    <row r="614" spans="1:18" ht="18">
      <c r="A614" s="21">
        <v>609</v>
      </c>
      <c r="B614" s="22" t="s">
        <v>116</v>
      </c>
      <c r="C614" s="22" t="s">
        <v>596</v>
      </c>
      <c r="D614" s="23">
        <v>571008.42469999997</v>
      </c>
      <c r="E614" s="23">
        <v>2618913.1669000001</v>
      </c>
      <c r="F614" s="23">
        <v>1229002.8965</v>
      </c>
      <c r="G614" s="24">
        <f t="shared" si="9"/>
        <v>4418924.4880999997</v>
      </c>
      <c r="H614" s="25"/>
      <c r="I614" s="25"/>
      <c r="J614" s="26"/>
      <c r="K614" s="26"/>
      <c r="L614" s="26"/>
      <c r="M614" s="26"/>
      <c r="N614" s="25"/>
      <c r="O614" s="25"/>
      <c r="P614" s="26"/>
      <c r="Q614" s="26"/>
      <c r="R614" s="26"/>
    </row>
    <row r="615" spans="1:18" ht="18">
      <c r="A615" s="21">
        <v>610</v>
      </c>
      <c r="B615" s="22" t="s">
        <v>116</v>
      </c>
      <c r="C615" s="22" t="s">
        <v>598</v>
      </c>
      <c r="D615" s="23">
        <v>448710.55729999999</v>
      </c>
      <c r="E615" s="23">
        <v>2057997.6333000001</v>
      </c>
      <c r="F615" s="23">
        <v>965776.59939999995</v>
      </c>
      <c r="G615" s="24">
        <f t="shared" si="9"/>
        <v>3472484.79</v>
      </c>
      <c r="H615" s="25"/>
      <c r="I615" s="25"/>
      <c r="J615" s="26"/>
      <c r="K615" s="26"/>
      <c r="L615" s="26"/>
      <c r="M615" s="26"/>
      <c r="N615" s="25"/>
      <c r="O615" s="25"/>
      <c r="P615" s="26"/>
      <c r="Q615" s="26"/>
      <c r="R615" s="26"/>
    </row>
    <row r="616" spans="1:18" ht="18">
      <c r="A616" s="21">
        <v>611</v>
      </c>
      <c r="B616" s="22" t="s">
        <v>116</v>
      </c>
      <c r="C616" s="22" t="s">
        <v>338</v>
      </c>
      <c r="D616" s="23">
        <v>578206.01989999996</v>
      </c>
      <c r="E616" s="23">
        <v>2651924.7237</v>
      </c>
      <c r="F616" s="23">
        <v>1244494.5514</v>
      </c>
      <c r="G616" s="24">
        <f t="shared" si="9"/>
        <v>4474625.2949999999</v>
      </c>
      <c r="H616" s="25"/>
      <c r="I616" s="25"/>
      <c r="J616" s="26"/>
      <c r="K616" s="26"/>
      <c r="L616" s="26"/>
      <c r="M616" s="26"/>
      <c r="N616" s="25"/>
      <c r="O616" s="25"/>
      <c r="P616" s="26"/>
      <c r="Q616" s="26"/>
      <c r="R616" s="26"/>
    </row>
    <row r="617" spans="1:18" ht="18">
      <c r="A617" s="21">
        <v>612</v>
      </c>
      <c r="B617" s="22" t="s">
        <v>116</v>
      </c>
      <c r="C617" s="22" t="s">
        <v>601</v>
      </c>
      <c r="D617" s="23">
        <v>509767.6618</v>
      </c>
      <c r="E617" s="23">
        <v>2338034.2285000002</v>
      </c>
      <c r="F617" s="23">
        <v>1097192.1007000001</v>
      </c>
      <c r="G617" s="24">
        <f t="shared" si="9"/>
        <v>3944993.9909999999</v>
      </c>
      <c r="H617" s="25"/>
      <c r="I617" s="25"/>
      <c r="J617" s="26"/>
      <c r="K617" s="26"/>
      <c r="L617" s="26"/>
      <c r="M617" s="26"/>
      <c r="N617" s="25"/>
      <c r="O617" s="25"/>
      <c r="P617" s="26"/>
      <c r="Q617" s="26"/>
      <c r="R617" s="26"/>
    </row>
    <row r="618" spans="1:18" ht="18">
      <c r="A618" s="21">
        <v>613</v>
      </c>
      <c r="B618" s="22" t="s">
        <v>116</v>
      </c>
      <c r="C618" s="22" t="s">
        <v>603</v>
      </c>
      <c r="D618" s="23">
        <v>531438.30619999999</v>
      </c>
      <c r="E618" s="23">
        <v>2437425.9950000001</v>
      </c>
      <c r="F618" s="23">
        <v>1143834.6432</v>
      </c>
      <c r="G618" s="24">
        <f t="shared" si="9"/>
        <v>4112698.9443999999</v>
      </c>
      <c r="H618" s="25"/>
      <c r="I618" s="25"/>
      <c r="J618" s="26"/>
      <c r="K618" s="26"/>
      <c r="L618" s="26"/>
      <c r="M618" s="26"/>
      <c r="N618" s="25"/>
      <c r="O618" s="25"/>
      <c r="P618" s="26"/>
      <c r="Q618" s="26"/>
      <c r="R618" s="26"/>
    </row>
    <row r="619" spans="1:18" ht="18">
      <c r="A619" s="21">
        <v>614</v>
      </c>
      <c r="B619" s="22" t="s">
        <v>116</v>
      </c>
      <c r="C619" s="22" t="s">
        <v>606</v>
      </c>
      <c r="D619" s="23">
        <v>563162.19200000004</v>
      </c>
      <c r="E619" s="23">
        <v>2582926.6540999999</v>
      </c>
      <c r="F619" s="23">
        <v>1212115.1551000001</v>
      </c>
      <c r="G619" s="24">
        <f t="shared" si="9"/>
        <v>4358204.0011999998</v>
      </c>
      <c r="H619" s="25"/>
      <c r="I619" s="25"/>
      <c r="J619" s="26"/>
      <c r="K619" s="26"/>
      <c r="L619" s="26"/>
      <c r="M619" s="26"/>
      <c r="N619" s="25"/>
      <c r="O619" s="25"/>
      <c r="P619" s="26"/>
      <c r="Q619" s="26"/>
      <c r="R619" s="26"/>
    </row>
    <row r="620" spans="1:18" ht="18">
      <c r="A620" s="21">
        <v>615</v>
      </c>
      <c r="B620" s="22" t="s">
        <v>116</v>
      </c>
      <c r="C620" s="22" t="s">
        <v>346</v>
      </c>
      <c r="D620" s="23">
        <v>557332.21089999995</v>
      </c>
      <c r="E620" s="23">
        <v>2556187.6189999999</v>
      </c>
      <c r="F620" s="23">
        <v>1199567.0676</v>
      </c>
      <c r="G620" s="24">
        <f t="shared" si="9"/>
        <v>4313086.8975</v>
      </c>
      <c r="H620" s="25"/>
      <c r="I620" s="25"/>
      <c r="J620" s="26"/>
      <c r="K620" s="26"/>
      <c r="L620" s="26"/>
      <c r="M620" s="26"/>
      <c r="N620" s="25"/>
      <c r="O620" s="25"/>
      <c r="P620" s="26"/>
      <c r="Q620" s="26"/>
      <c r="R620" s="26"/>
    </row>
    <row r="621" spans="1:18" ht="18">
      <c r="A621" s="21">
        <v>616</v>
      </c>
      <c r="B621" s="22" t="s">
        <v>116</v>
      </c>
      <c r="C621" s="22" t="s">
        <v>609</v>
      </c>
      <c r="D621" s="23">
        <v>603012.44739999995</v>
      </c>
      <c r="E621" s="23">
        <v>2765698.6661</v>
      </c>
      <c r="F621" s="23">
        <v>1297886.3578000001</v>
      </c>
      <c r="G621" s="24">
        <f t="shared" si="9"/>
        <v>4666597.4713000003</v>
      </c>
      <c r="H621" s="25"/>
      <c r="I621" s="25"/>
      <c r="J621" s="26"/>
      <c r="K621" s="26"/>
      <c r="L621" s="26"/>
      <c r="M621" s="26"/>
      <c r="N621" s="25"/>
      <c r="O621" s="25"/>
      <c r="P621" s="26"/>
      <c r="Q621" s="26"/>
      <c r="R621" s="26"/>
    </row>
    <row r="622" spans="1:18" ht="18">
      <c r="A622" s="21">
        <v>617</v>
      </c>
      <c r="B622" s="22" t="s">
        <v>116</v>
      </c>
      <c r="C622" s="22" t="s">
        <v>611</v>
      </c>
      <c r="D622" s="23">
        <v>547333.80859999999</v>
      </c>
      <c r="E622" s="23">
        <v>2510330.2440999998</v>
      </c>
      <c r="F622" s="23">
        <v>1178047.1305</v>
      </c>
      <c r="G622" s="24">
        <f t="shared" si="9"/>
        <v>4235711.1831999999</v>
      </c>
      <c r="H622" s="25"/>
      <c r="I622" s="25"/>
      <c r="J622" s="26"/>
      <c r="K622" s="26"/>
      <c r="L622" s="26"/>
      <c r="M622" s="26"/>
      <c r="N622" s="25"/>
      <c r="O622" s="25"/>
      <c r="P622" s="26"/>
      <c r="Q622" s="26"/>
      <c r="R622" s="26"/>
    </row>
    <row r="623" spans="1:18" ht="18">
      <c r="A623" s="21">
        <v>618</v>
      </c>
      <c r="B623" s="22" t="s">
        <v>116</v>
      </c>
      <c r="C623" s="22" t="s">
        <v>613</v>
      </c>
      <c r="D623" s="23">
        <v>673023.7254</v>
      </c>
      <c r="E623" s="23">
        <v>3086803.3116000001</v>
      </c>
      <c r="F623" s="23">
        <v>1448574.2631000001</v>
      </c>
      <c r="G623" s="24">
        <f t="shared" si="9"/>
        <v>5208401.3000999996</v>
      </c>
      <c r="H623" s="25"/>
      <c r="I623" s="25"/>
      <c r="J623" s="26"/>
      <c r="K623" s="26"/>
      <c r="L623" s="26"/>
      <c r="M623" s="26"/>
      <c r="N623" s="25"/>
      <c r="O623" s="25"/>
      <c r="P623" s="26"/>
      <c r="Q623" s="26"/>
      <c r="R623" s="26"/>
    </row>
    <row r="624" spans="1:18" ht="18">
      <c r="A624" s="21">
        <v>619</v>
      </c>
      <c r="B624" s="22" t="s">
        <v>116</v>
      </c>
      <c r="C624" s="22" t="s">
        <v>615</v>
      </c>
      <c r="D624" s="23">
        <v>558114.01379999996</v>
      </c>
      <c r="E624" s="23">
        <v>2559773.3349000001</v>
      </c>
      <c r="F624" s="23">
        <v>1201249.7714</v>
      </c>
      <c r="G624" s="24">
        <f t="shared" si="9"/>
        <v>4319137.1200999999</v>
      </c>
      <c r="H624" s="25"/>
      <c r="I624" s="25"/>
      <c r="J624" s="26"/>
      <c r="K624" s="26"/>
      <c r="L624" s="26"/>
      <c r="M624" s="26"/>
      <c r="N624" s="25"/>
      <c r="O624" s="25"/>
      <c r="P624" s="26"/>
      <c r="Q624" s="26"/>
      <c r="R624" s="26"/>
    </row>
    <row r="625" spans="1:18" ht="18">
      <c r="A625" s="21">
        <v>620</v>
      </c>
      <c r="B625" s="22" t="s">
        <v>116</v>
      </c>
      <c r="C625" s="22" t="s">
        <v>617</v>
      </c>
      <c r="D625" s="23">
        <v>735308.2683</v>
      </c>
      <c r="E625" s="23">
        <v>3372469.5159</v>
      </c>
      <c r="F625" s="23">
        <v>1582631.6259000001</v>
      </c>
      <c r="G625" s="24">
        <f t="shared" si="9"/>
        <v>5690409.4101</v>
      </c>
      <c r="H625" s="25"/>
      <c r="I625" s="25"/>
      <c r="J625" s="26"/>
      <c r="K625" s="26"/>
      <c r="L625" s="26"/>
      <c r="M625" s="26"/>
      <c r="N625" s="25"/>
      <c r="O625" s="25"/>
      <c r="P625" s="26"/>
      <c r="Q625" s="26"/>
      <c r="R625" s="26"/>
    </row>
    <row r="626" spans="1:18" ht="18">
      <c r="A626" s="21">
        <v>621</v>
      </c>
      <c r="B626" s="22" t="s">
        <v>116</v>
      </c>
      <c r="C626" s="22" t="s">
        <v>619</v>
      </c>
      <c r="D626" s="23">
        <v>503301.36479999998</v>
      </c>
      <c r="E626" s="23">
        <v>2308376.7492999998</v>
      </c>
      <c r="F626" s="23">
        <v>1083274.4464</v>
      </c>
      <c r="G626" s="24">
        <f t="shared" si="9"/>
        <v>3894952.5605000001</v>
      </c>
      <c r="H626" s="25"/>
      <c r="I626" s="25"/>
      <c r="J626" s="26"/>
      <c r="K626" s="26"/>
      <c r="L626" s="26"/>
      <c r="M626" s="26"/>
      <c r="N626" s="25"/>
      <c r="O626" s="25"/>
      <c r="P626" s="26"/>
      <c r="Q626" s="26"/>
      <c r="R626" s="26"/>
    </row>
    <row r="627" spans="1:18" ht="18">
      <c r="A627" s="21">
        <v>622</v>
      </c>
      <c r="B627" s="22" t="s">
        <v>116</v>
      </c>
      <c r="C627" s="22" t="s">
        <v>621</v>
      </c>
      <c r="D627" s="23">
        <v>608766.99849999999</v>
      </c>
      <c r="E627" s="23">
        <v>2792091.7436000002</v>
      </c>
      <c r="F627" s="23">
        <v>1310272.0944000001</v>
      </c>
      <c r="G627" s="24">
        <f t="shared" si="9"/>
        <v>4711130.8365000002</v>
      </c>
      <c r="H627" s="25"/>
      <c r="I627" s="25"/>
      <c r="J627" s="26"/>
      <c r="K627" s="26"/>
      <c r="L627" s="26"/>
      <c r="M627" s="26"/>
      <c r="N627" s="25"/>
      <c r="O627" s="25"/>
      <c r="P627" s="26"/>
      <c r="Q627" s="26"/>
      <c r="R627" s="26"/>
    </row>
    <row r="628" spans="1:18" ht="18">
      <c r="A628" s="21">
        <v>623</v>
      </c>
      <c r="B628" s="22" t="s">
        <v>116</v>
      </c>
      <c r="C628" s="22" t="s">
        <v>623</v>
      </c>
      <c r="D628" s="23">
        <v>610718.9216</v>
      </c>
      <c r="E628" s="23">
        <v>2801044.1806000001</v>
      </c>
      <c r="F628" s="23">
        <v>1314473.2918</v>
      </c>
      <c r="G628" s="24">
        <f t="shared" si="9"/>
        <v>4726236.3940000003</v>
      </c>
      <c r="H628" s="25"/>
      <c r="I628" s="25"/>
      <c r="J628" s="26"/>
      <c r="K628" s="26"/>
      <c r="L628" s="26"/>
      <c r="M628" s="26"/>
      <c r="N628" s="25"/>
      <c r="O628" s="25"/>
      <c r="P628" s="26"/>
      <c r="Q628" s="26"/>
      <c r="R628" s="26"/>
    </row>
    <row r="629" spans="1:18" ht="18">
      <c r="A629" s="21">
        <v>624</v>
      </c>
      <c r="B629" s="22" t="s">
        <v>116</v>
      </c>
      <c r="C629" s="22" t="s">
        <v>625</v>
      </c>
      <c r="D629" s="23">
        <v>538181.14370000002</v>
      </c>
      <c r="E629" s="23">
        <v>2468351.8185999999</v>
      </c>
      <c r="F629" s="23">
        <v>1158347.5057999999</v>
      </c>
      <c r="G629" s="24">
        <f t="shared" si="9"/>
        <v>4164880.4681000002</v>
      </c>
      <c r="H629" s="25"/>
      <c r="I629" s="25"/>
      <c r="J629" s="26"/>
      <c r="K629" s="26"/>
      <c r="L629" s="26"/>
      <c r="M629" s="26"/>
      <c r="N629" s="25"/>
      <c r="O629" s="25"/>
      <c r="P629" s="26"/>
      <c r="Q629" s="26"/>
      <c r="R629" s="26"/>
    </row>
    <row r="630" spans="1:18" ht="18">
      <c r="A630" s="21">
        <v>625</v>
      </c>
      <c r="B630" s="22" t="s">
        <v>116</v>
      </c>
      <c r="C630" s="22" t="s">
        <v>627</v>
      </c>
      <c r="D630" s="23">
        <v>598766.8173</v>
      </c>
      <c r="E630" s="23">
        <v>2746226.2094999999</v>
      </c>
      <c r="F630" s="23">
        <v>1288748.3284</v>
      </c>
      <c r="G630" s="24">
        <f t="shared" si="9"/>
        <v>4633741.3552000001</v>
      </c>
      <c r="H630" s="25"/>
      <c r="I630" s="25"/>
      <c r="J630" s="26"/>
      <c r="K630" s="26"/>
      <c r="L630" s="26"/>
      <c r="M630" s="26"/>
      <c r="N630" s="25"/>
      <c r="O630" s="25"/>
      <c r="P630" s="26"/>
      <c r="Q630" s="26"/>
      <c r="R630" s="26"/>
    </row>
    <row r="631" spans="1:18" ht="18">
      <c r="A631" s="21">
        <v>626</v>
      </c>
      <c r="B631" s="22" t="s">
        <v>117</v>
      </c>
      <c r="C631" s="22" t="s">
        <v>631</v>
      </c>
      <c r="D631" s="23">
        <v>589300.37620000006</v>
      </c>
      <c r="E631" s="23">
        <v>2702808.6590999998</v>
      </c>
      <c r="F631" s="23">
        <v>1268373.3515000001</v>
      </c>
      <c r="G631" s="24">
        <f t="shared" si="9"/>
        <v>4560482.3868000004</v>
      </c>
      <c r="H631" s="25"/>
      <c r="I631" s="25"/>
      <c r="J631" s="26"/>
      <c r="K631" s="26"/>
      <c r="L631" s="26"/>
      <c r="M631" s="26"/>
      <c r="N631" s="25"/>
      <c r="O631" s="25"/>
      <c r="P631" s="26"/>
      <c r="Q631" s="26"/>
      <c r="R631" s="26"/>
    </row>
    <row r="632" spans="1:18" ht="18">
      <c r="A632" s="21">
        <v>627</v>
      </c>
      <c r="B632" s="22" t="s">
        <v>117</v>
      </c>
      <c r="C632" s="22" t="s">
        <v>633</v>
      </c>
      <c r="D632" s="23">
        <v>684353.53659999999</v>
      </c>
      <c r="E632" s="23">
        <v>3138767.1538999998</v>
      </c>
      <c r="F632" s="23">
        <v>1472959.8417</v>
      </c>
      <c r="G632" s="24">
        <f t="shared" si="9"/>
        <v>5296080.5322000002</v>
      </c>
      <c r="H632" s="25"/>
      <c r="I632" s="25"/>
      <c r="J632" s="26"/>
      <c r="K632" s="26"/>
      <c r="L632" s="26"/>
      <c r="M632" s="26"/>
      <c r="N632" s="25"/>
      <c r="O632" s="25"/>
      <c r="P632" s="26"/>
      <c r="Q632" s="26"/>
      <c r="R632" s="26"/>
    </row>
    <row r="633" spans="1:18" ht="18">
      <c r="A633" s="21">
        <v>628</v>
      </c>
      <c r="B633" s="22" t="s">
        <v>117</v>
      </c>
      <c r="C633" s="22" t="s">
        <v>635</v>
      </c>
      <c r="D633" s="23">
        <v>681690.90130000003</v>
      </c>
      <c r="E633" s="23">
        <v>3126555.0562</v>
      </c>
      <c r="F633" s="23">
        <v>1467228.9516</v>
      </c>
      <c r="G633" s="24">
        <f t="shared" si="9"/>
        <v>5275474.9090999998</v>
      </c>
      <c r="H633" s="25"/>
      <c r="I633" s="25"/>
      <c r="J633" s="26"/>
      <c r="K633" s="26"/>
      <c r="L633" s="26"/>
      <c r="M633" s="26"/>
      <c r="N633" s="25"/>
      <c r="O633" s="25"/>
      <c r="P633" s="26"/>
      <c r="Q633" s="26"/>
      <c r="R633" s="26"/>
    </row>
    <row r="634" spans="1:18" ht="18">
      <c r="A634" s="21">
        <v>629</v>
      </c>
      <c r="B634" s="22" t="s">
        <v>117</v>
      </c>
      <c r="C634" s="22" t="s">
        <v>637</v>
      </c>
      <c r="D634" s="23">
        <v>730351.59609999997</v>
      </c>
      <c r="E634" s="23">
        <v>3349735.8864000002</v>
      </c>
      <c r="F634" s="23">
        <v>1571963.1941</v>
      </c>
      <c r="G634" s="24">
        <f t="shared" si="9"/>
        <v>5652050.6765999999</v>
      </c>
      <c r="H634" s="25"/>
      <c r="I634" s="25"/>
      <c r="J634" s="26"/>
      <c r="K634" s="26"/>
      <c r="L634" s="26"/>
      <c r="M634" s="26"/>
      <c r="N634" s="25"/>
      <c r="O634" s="25"/>
      <c r="P634" s="26"/>
      <c r="Q634" s="26"/>
      <c r="R634" s="26"/>
    </row>
    <row r="635" spans="1:18" ht="18">
      <c r="A635" s="21">
        <v>630</v>
      </c>
      <c r="B635" s="22" t="s">
        <v>117</v>
      </c>
      <c r="C635" s="22" t="s">
        <v>639</v>
      </c>
      <c r="D635" s="23">
        <v>741014.95990000002</v>
      </c>
      <c r="E635" s="23">
        <v>3398643.0874000001</v>
      </c>
      <c r="F635" s="23">
        <v>1594914.3528</v>
      </c>
      <c r="G635" s="24">
        <f t="shared" si="9"/>
        <v>5734572.4001000002</v>
      </c>
      <c r="H635" s="25"/>
      <c r="I635" s="25"/>
      <c r="J635" s="26"/>
      <c r="K635" s="26"/>
      <c r="L635" s="26"/>
      <c r="M635" s="26"/>
      <c r="N635" s="25"/>
      <c r="O635" s="25"/>
      <c r="P635" s="26"/>
      <c r="Q635" s="26"/>
      <c r="R635" s="26"/>
    </row>
    <row r="636" spans="1:18" ht="18">
      <c r="A636" s="21">
        <v>631</v>
      </c>
      <c r="B636" s="22" t="s">
        <v>117</v>
      </c>
      <c r="C636" s="22" t="s">
        <v>640</v>
      </c>
      <c r="D636" s="23">
        <v>761612.54410000006</v>
      </c>
      <c r="E636" s="23">
        <v>3493113.2952000001</v>
      </c>
      <c r="F636" s="23">
        <v>1639247.3075999999</v>
      </c>
      <c r="G636" s="24">
        <f t="shared" si="9"/>
        <v>5893973.1469000001</v>
      </c>
      <c r="H636" s="25"/>
      <c r="I636" s="25"/>
      <c r="J636" s="26"/>
      <c r="K636" s="26"/>
      <c r="L636" s="26"/>
      <c r="M636" s="26"/>
      <c r="N636" s="25"/>
      <c r="O636" s="25"/>
      <c r="P636" s="26"/>
      <c r="Q636" s="26"/>
      <c r="R636" s="26"/>
    </row>
    <row r="637" spans="1:18" ht="36">
      <c r="A637" s="21">
        <v>632</v>
      </c>
      <c r="B637" s="22" t="s">
        <v>117</v>
      </c>
      <c r="C637" s="22" t="s">
        <v>643</v>
      </c>
      <c r="D637" s="23">
        <v>825694.88379999995</v>
      </c>
      <c r="E637" s="23">
        <v>3787025.0414999998</v>
      </c>
      <c r="F637" s="23">
        <v>1777174.1362999999</v>
      </c>
      <c r="G637" s="24">
        <f t="shared" si="9"/>
        <v>6389894.0615999997</v>
      </c>
      <c r="H637" s="25"/>
      <c r="I637" s="25"/>
      <c r="J637" s="26"/>
      <c r="K637" s="26"/>
      <c r="L637" s="26"/>
      <c r="M637" s="26"/>
      <c r="N637" s="25"/>
      <c r="O637" s="25"/>
      <c r="P637" s="26"/>
      <c r="Q637" s="26"/>
      <c r="R637" s="26"/>
    </row>
    <row r="638" spans="1:18" ht="36">
      <c r="A638" s="21">
        <v>633</v>
      </c>
      <c r="B638" s="22" t="s">
        <v>117</v>
      </c>
      <c r="C638" s="22" t="s">
        <v>645</v>
      </c>
      <c r="D638" s="23">
        <v>607681.13260000001</v>
      </c>
      <c r="E638" s="23">
        <v>2787111.4515999998</v>
      </c>
      <c r="F638" s="23">
        <v>1307934.9443000001</v>
      </c>
      <c r="G638" s="24">
        <f t="shared" si="9"/>
        <v>4702727.5285</v>
      </c>
      <c r="H638" s="25"/>
      <c r="I638" s="25"/>
      <c r="J638" s="26"/>
      <c r="K638" s="26"/>
      <c r="L638" s="26"/>
      <c r="M638" s="26"/>
      <c r="N638" s="25"/>
      <c r="O638" s="25"/>
      <c r="P638" s="26"/>
      <c r="Q638" s="26"/>
      <c r="R638" s="26"/>
    </row>
    <row r="639" spans="1:18" ht="36">
      <c r="A639" s="21">
        <v>634</v>
      </c>
      <c r="B639" s="22" t="s">
        <v>117</v>
      </c>
      <c r="C639" s="22" t="s">
        <v>647</v>
      </c>
      <c r="D639" s="23">
        <v>721189.25899999996</v>
      </c>
      <c r="E639" s="23">
        <v>3307713.0997000001</v>
      </c>
      <c r="F639" s="23">
        <v>1552242.7516000001</v>
      </c>
      <c r="G639" s="24">
        <f t="shared" si="9"/>
        <v>5581145.1102999998</v>
      </c>
      <c r="H639" s="25"/>
      <c r="I639" s="25"/>
      <c r="J639" s="26"/>
      <c r="K639" s="26"/>
      <c r="L639" s="26"/>
      <c r="M639" s="26"/>
      <c r="N639" s="25"/>
      <c r="O639" s="25"/>
      <c r="P639" s="26"/>
      <c r="Q639" s="26"/>
      <c r="R639" s="26"/>
    </row>
    <row r="640" spans="1:18" ht="36">
      <c r="A640" s="21">
        <v>635</v>
      </c>
      <c r="B640" s="22" t="s">
        <v>117</v>
      </c>
      <c r="C640" s="22" t="s">
        <v>649</v>
      </c>
      <c r="D640" s="23">
        <v>755052.01399999997</v>
      </c>
      <c r="E640" s="23">
        <v>3463023.6189000001</v>
      </c>
      <c r="F640" s="23">
        <v>1625126.8321</v>
      </c>
      <c r="G640" s="24">
        <f t="shared" si="9"/>
        <v>5843202.4649999999</v>
      </c>
      <c r="H640" s="25"/>
      <c r="I640" s="25"/>
      <c r="J640" s="26"/>
      <c r="K640" s="26"/>
      <c r="L640" s="26"/>
      <c r="M640" s="26"/>
      <c r="N640" s="25"/>
      <c r="O640" s="25"/>
      <c r="P640" s="26"/>
      <c r="Q640" s="26"/>
      <c r="R640" s="26"/>
    </row>
    <row r="641" spans="1:18" ht="36">
      <c r="A641" s="21">
        <v>636</v>
      </c>
      <c r="B641" s="22" t="s">
        <v>117</v>
      </c>
      <c r="C641" s="22" t="s">
        <v>651</v>
      </c>
      <c r="D641" s="23">
        <v>546080.63829999999</v>
      </c>
      <c r="E641" s="23">
        <v>2504582.6159000001</v>
      </c>
      <c r="F641" s="23">
        <v>1175349.885</v>
      </c>
      <c r="G641" s="24">
        <f t="shared" si="9"/>
        <v>4226013.1392000001</v>
      </c>
      <c r="H641" s="25"/>
      <c r="I641" s="25"/>
      <c r="J641" s="26"/>
      <c r="K641" s="26"/>
      <c r="L641" s="26"/>
      <c r="M641" s="26"/>
      <c r="N641" s="25"/>
      <c r="O641" s="25"/>
      <c r="P641" s="26"/>
      <c r="Q641" s="26"/>
      <c r="R641" s="26"/>
    </row>
    <row r="642" spans="1:18" ht="18">
      <c r="A642" s="21">
        <v>637</v>
      </c>
      <c r="B642" s="22" t="s">
        <v>117</v>
      </c>
      <c r="C642" s="22" t="s">
        <v>653</v>
      </c>
      <c r="D642" s="23">
        <v>569496.79119999998</v>
      </c>
      <c r="E642" s="23">
        <v>2611980.1047999999</v>
      </c>
      <c r="F642" s="23">
        <v>1225749.3509</v>
      </c>
      <c r="G642" s="24">
        <f t="shared" si="9"/>
        <v>4407226.2468999997</v>
      </c>
      <c r="H642" s="25"/>
      <c r="I642" s="25"/>
      <c r="J642" s="26"/>
      <c r="K642" s="26"/>
      <c r="L642" s="26"/>
      <c r="M642" s="26"/>
      <c r="N642" s="25"/>
      <c r="O642" s="25"/>
      <c r="P642" s="26"/>
      <c r="Q642" s="26"/>
      <c r="R642" s="26"/>
    </row>
    <row r="643" spans="1:18" ht="18">
      <c r="A643" s="21">
        <v>638</v>
      </c>
      <c r="B643" s="22" t="s">
        <v>117</v>
      </c>
      <c r="C643" s="22" t="s">
        <v>655</v>
      </c>
      <c r="D643" s="23">
        <v>558279.51760000002</v>
      </c>
      <c r="E643" s="23">
        <v>2560532.4128999999</v>
      </c>
      <c r="F643" s="23">
        <v>1201605.9913000001</v>
      </c>
      <c r="G643" s="24">
        <f t="shared" si="9"/>
        <v>4320417.9217999997</v>
      </c>
      <c r="H643" s="25"/>
      <c r="I643" s="25"/>
      <c r="J643" s="26"/>
      <c r="K643" s="26"/>
      <c r="L643" s="26"/>
      <c r="M643" s="26"/>
      <c r="N643" s="25"/>
      <c r="O643" s="25"/>
      <c r="P643" s="26"/>
      <c r="Q643" s="26"/>
      <c r="R643" s="26"/>
    </row>
    <row r="644" spans="1:18" ht="18">
      <c r="A644" s="21">
        <v>639</v>
      </c>
      <c r="B644" s="22" t="s">
        <v>117</v>
      </c>
      <c r="C644" s="22" t="s">
        <v>657</v>
      </c>
      <c r="D644" s="23">
        <v>829192.44709999999</v>
      </c>
      <c r="E644" s="23">
        <v>3803066.5115999999</v>
      </c>
      <c r="F644" s="23">
        <v>1784702.0732</v>
      </c>
      <c r="G644" s="24">
        <f t="shared" si="9"/>
        <v>6416961.0318999998</v>
      </c>
      <c r="H644" s="25"/>
      <c r="I644" s="25"/>
      <c r="J644" s="26"/>
      <c r="K644" s="26"/>
      <c r="L644" s="26"/>
      <c r="M644" s="26"/>
      <c r="N644" s="25"/>
      <c r="O644" s="25"/>
      <c r="P644" s="26"/>
      <c r="Q644" s="26"/>
      <c r="R644" s="26"/>
    </row>
    <row r="645" spans="1:18" ht="18">
      <c r="A645" s="21">
        <v>640</v>
      </c>
      <c r="B645" s="22" t="s">
        <v>117</v>
      </c>
      <c r="C645" s="22" t="s">
        <v>659</v>
      </c>
      <c r="D645" s="23">
        <v>565431.78350000002</v>
      </c>
      <c r="E645" s="23">
        <v>2593336.0677999998</v>
      </c>
      <c r="F645" s="23">
        <v>1217000.0819999999</v>
      </c>
      <c r="G645" s="24">
        <f t="shared" si="9"/>
        <v>4375767.9332999997</v>
      </c>
      <c r="H645" s="25"/>
      <c r="I645" s="25"/>
      <c r="J645" s="26"/>
      <c r="K645" s="26"/>
      <c r="L645" s="26"/>
      <c r="M645" s="26"/>
      <c r="N645" s="25"/>
      <c r="O645" s="25"/>
      <c r="P645" s="26"/>
      <c r="Q645" s="26"/>
      <c r="R645" s="26"/>
    </row>
    <row r="646" spans="1:18" ht="18">
      <c r="A646" s="21">
        <v>641</v>
      </c>
      <c r="B646" s="22" t="s">
        <v>117</v>
      </c>
      <c r="C646" s="22" t="s">
        <v>661</v>
      </c>
      <c r="D646" s="23">
        <v>593340.3983</v>
      </c>
      <c r="E646" s="23">
        <v>2721338.1003</v>
      </c>
      <c r="F646" s="23">
        <v>1277068.8429</v>
      </c>
      <c r="G646" s="24">
        <f t="shared" si="9"/>
        <v>4591747.3415000001</v>
      </c>
      <c r="H646" s="25"/>
      <c r="I646" s="25"/>
      <c r="J646" s="26"/>
      <c r="K646" s="26"/>
      <c r="L646" s="26"/>
      <c r="M646" s="26"/>
      <c r="N646" s="25"/>
      <c r="O646" s="25"/>
      <c r="P646" s="26"/>
      <c r="Q646" s="26"/>
      <c r="R646" s="26"/>
    </row>
    <row r="647" spans="1:18" ht="18">
      <c r="A647" s="21">
        <v>642</v>
      </c>
      <c r="B647" s="22" t="s">
        <v>117</v>
      </c>
      <c r="C647" s="22" t="s">
        <v>663</v>
      </c>
      <c r="D647" s="23">
        <v>775209.2378</v>
      </c>
      <c r="E647" s="23">
        <v>3555474.1266000001</v>
      </c>
      <c r="F647" s="23">
        <v>1668511.9824999999</v>
      </c>
      <c r="G647" s="24">
        <f t="shared" ref="G647:G710" si="10">D647+E647+F647</f>
        <v>5999195.3469000002</v>
      </c>
      <c r="H647" s="25"/>
      <c r="I647" s="25"/>
      <c r="J647" s="26"/>
      <c r="K647" s="26"/>
      <c r="L647" s="26"/>
      <c r="M647" s="26"/>
      <c r="N647" s="25"/>
      <c r="O647" s="25"/>
      <c r="P647" s="26"/>
      <c r="Q647" s="26"/>
      <c r="R647" s="26"/>
    </row>
    <row r="648" spans="1:18" ht="18">
      <c r="A648" s="21">
        <v>643</v>
      </c>
      <c r="B648" s="22" t="s">
        <v>117</v>
      </c>
      <c r="C648" s="22" t="s">
        <v>665</v>
      </c>
      <c r="D648" s="23">
        <v>670304.19160000002</v>
      </c>
      <c r="E648" s="23">
        <v>3074330.2505999999</v>
      </c>
      <c r="F648" s="23">
        <v>1442720.9083</v>
      </c>
      <c r="G648" s="24">
        <f t="shared" si="10"/>
        <v>5187355.3504999997</v>
      </c>
      <c r="H648" s="25"/>
      <c r="I648" s="25"/>
      <c r="J648" s="26"/>
      <c r="K648" s="26"/>
      <c r="L648" s="26"/>
      <c r="M648" s="26"/>
      <c r="N648" s="25"/>
      <c r="O648" s="25"/>
      <c r="P648" s="26"/>
      <c r="Q648" s="26"/>
      <c r="R648" s="26"/>
    </row>
    <row r="649" spans="1:18" ht="18">
      <c r="A649" s="21">
        <v>644</v>
      </c>
      <c r="B649" s="22" t="s">
        <v>117</v>
      </c>
      <c r="C649" s="22" t="s">
        <v>667</v>
      </c>
      <c r="D649" s="23">
        <v>615349.04839999997</v>
      </c>
      <c r="E649" s="23">
        <v>2822280.1198999998</v>
      </c>
      <c r="F649" s="23">
        <v>1324438.8879</v>
      </c>
      <c r="G649" s="24">
        <f t="shared" si="10"/>
        <v>4762068.0562000005</v>
      </c>
      <c r="H649" s="25"/>
      <c r="I649" s="25"/>
      <c r="J649" s="26"/>
      <c r="K649" s="26"/>
      <c r="L649" s="26"/>
      <c r="M649" s="26"/>
      <c r="N649" s="25"/>
      <c r="O649" s="25"/>
      <c r="P649" s="26"/>
      <c r="Q649" s="26"/>
      <c r="R649" s="26"/>
    </row>
    <row r="650" spans="1:18" ht="18">
      <c r="A650" s="21">
        <v>645</v>
      </c>
      <c r="B650" s="22" t="s">
        <v>117</v>
      </c>
      <c r="C650" s="22" t="s">
        <v>669</v>
      </c>
      <c r="D650" s="23">
        <v>555625.10309999995</v>
      </c>
      <c r="E650" s="23">
        <v>2548358.0196000002</v>
      </c>
      <c r="F650" s="23">
        <v>1195892.7952000001</v>
      </c>
      <c r="G650" s="24">
        <f t="shared" si="10"/>
        <v>4299875.9178999998</v>
      </c>
      <c r="H650" s="25"/>
      <c r="I650" s="25"/>
      <c r="J650" s="26"/>
      <c r="K650" s="26"/>
      <c r="L650" s="26"/>
      <c r="M650" s="26"/>
      <c r="N650" s="25"/>
      <c r="O650" s="25"/>
      <c r="P650" s="26"/>
      <c r="Q650" s="26"/>
      <c r="R650" s="26"/>
    </row>
    <row r="651" spans="1:18" ht="18">
      <c r="A651" s="21">
        <v>646</v>
      </c>
      <c r="B651" s="22" t="s">
        <v>117</v>
      </c>
      <c r="C651" s="22" t="s">
        <v>671</v>
      </c>
      <c r="D651" s="23">
        <v>686193.72990000003</v>
      </c>
      <c r="E651" s="23">
        <v>3147207.1455999999</v>
      </c>
      <c r="F651" s="23">
        <v>1476920.5588</v>
      </c>
      <c r="G651" s="24">
        <f t="shared" si="10"/>
        <v>5310321.4342999998</v>
      </c>
      <c r="H651" s="25"/>
      <c r="I651" s="25"/>
      <c r="J651" s="26"/>
      <c r="K651" s="26"/>
      <c r="L651" s="26"/>
      <c r="M651" s="26"/>
      <c r="N651" s="25"/>
      <c r="O651" s="25"/>
      <c r="P651" s="26"/>
      <c r="Q651" s="26"/>
      <c r="R651" s="26"/>
    </row>
    <row r="652" spans="1:18" ht="18">
      <c r="A652" s="21">
        <v>647</v>
      </c>
      <c r="B652" s="22" t="s">
        <v>117</v>
      </c>
      <c r="C652" s="22" t="s">
        <v>673</v>
      </c>
      <c r="D652" s="23">
        <v>635596.98049999995</v>
      </c>
      <c r="E652" s="23">
        <v>2915146.6581999999</v>
      </c>
      <c r="F652" s="23">
        <v>1368019.2731000001</v>
      </c>
      <c r="G652" s="24">
        <f t="shared" si="10"/>
        <v>4918762.9117999999</v>
      </c>
      <c r="H652" s="25"/>
      <c r="I652" s="25"/>
      <c r="J652" s="26"/>
      <c r="K652" s="26"/>
      <c r="L652" s="26"/>
      <c r="M652" s="26"/>
      <c r="N652" s="25"/>
      <c r="O652" s="25"/>
      <c r="P652" s="26"/>
      <c r="Q652" s="26"/>
      <c r="R652" s="26"/>
    </row>
    <row r="653" spans="1:18" ht="36">
      <c r="A653" s="21">
        <v>648</v>
      </c>
      <c r="B653" s="22" t="s">
        <v>117</v>
      </c>
      <c r="C653" s="22" t="s">
        <v>675</v>
      </c>
      <c r="D653" s="23">
        <v>658002.54509999999</v>
      </c>
      <c r="E653" s="23">
        <v>3017909.1145000001</v>
      </c>
      <c r="F653" s="23">
        <v>1416243.6121</v>
      </c>
      <c r="G653" s="24">
        <f t="shared" si="10"/>
        <v>5092155.2717000004</v>
      </c>
      <c r="H653" s="25"/>
      <c r="I653" s="25"/>
      <c r="J653" s="26"/>
      <c r="K653" s="26"/>
      <c r="L653" s="26"/>
      <c r="M653" s="26"/>
      <c r="N653" s="25"/>
      <c r="O653" s="25"/>
      <c r="P653" s="26"/>
      <c r="Q653" s="26"/>
      <c r="R653" s="26"/>
    </row>
    <row r="654" spans="1:18" ht="36">
      <c r="A654" s="21">
        <v>649</v>
      </c>
      <c r="B654" s="22" t="s">
        <v>117</v>
      </c>
      <c r="C654" s="22" t="s">
        <v>677</v>
      </c>
      <c r="D654" s="23">
        <v>563298.16540000006</v>
      </c>
      <c r="E654" s="23">
        <v>2583550.2917999998</v>
      </c>
      <c r="F654" s="23">
        <v>1212407.8156000001</v>
      </c>
      <c r="G654" s="24">
        <f t="shared" si="10"/>
        <v>4359256.2728000004</v>
      </c>
      <c r="H654" s="25"/>
      <c r="I654" s="25"/>
      <c r="J654" s="26"/>
      <c r="K654" s="26"/>
      <c r="L654" s="26"/>
      <c r="M654" s="26"/>
      <c r="N654" s="25"/>
      <c r="O654" s="25"/>
      <c r="P654" s="26"/>
      <c r="Q654" s="26"/>
      <c r="R654" s="26"/>
    </row>
    <row r="655" spans="1:18" ht="18">
      <c r="A655" s="21">
        <v>650</v>
      </c>
      <c r="B655" s="22" t="s">
        <v>117</v>
      </c>
      <c r="C655" s="22" t="s">
        <v>679</v>
      </c>
      <c r="D655" s="23">
        <v>515473.2991</v>
      </c>
      <c r="E655" s="23">
        <v>2364202.9643000001</v>
      </c>
      <c r="F655" s="23">
        <v>1109472.5582000001</v>
      </c>
      <c r="G655" s="24">
        <f t="shared" si="10"/>
        <v>3989148.8215999999</v>
      </c>
      <c r="H655" s="25"/>
      <c r="I655" s="25"/>
      <c r="J655" s="26"/>
      <c r="K655" s="26"/>
      <c r="L655" s="26"/>
      <c r="M655" s="26"/>
      <c r="N655" s="25"/>
      <c r="O655" s="25"/>
      <c r="P655" s="26"/>
      <c r="Q655" s="26"/>
      <c r="R655" s="26"/>
    </row>
    <row r="656" spans="1:18" ht="18">
      <c r="A656" s="21">
        <v>651</v>
      </c>
      <c r="B656" s="22" t="s">
        <v>117</v>
      </c>
      <c r="C656" s="22" t="s">
        <v>681</v>
      </c>
      <c r="D656" s="23">
        <v>683289.2182</v>
      </c>
      <c r="E656" s="23">
        <v>3133885.6891999999</v>
      </c>
      <c r="F656" s="23">
        <v>1470669.0692</v>
      </c>
      <c r="G656" s="24">
        <f t="shared" si="10"/>
        <v>5287843.9765999997</v>
      </c>
      <c r="H656" s="25"/>
      <c r="I656" s="25"/>
      <c r="J656" s="26"/>
      <c r="K656" s="26"/>
      <c r="L656" s="26"/>
      <c r="M656" s="26"/>
      <c r="N656" s="25"/>
      <c r="O656" s="25"/>
      <c r="P656" s="26"/>
      <c r="Q656" s="26"/>
      <c r="R656" s="26"/>
    </row>
    <row r="657" spans="1:18" ht="18">
      <c r="A657" s="21">
        <v>652</v>
      </c>
      <c r="B657" s="22" t="s">
        <v>117</v>
      </c>
      <c r="C657" s="22" t="s">
        <v>683</v>
      </c>
      <c r="D657" s="23">
        <v>744462.701</v>
      </c>
      <c r="E657" s="23">
        <v>3414456.0496999999</v>
      </c>
      <c r="F657" s="23">
        <v>1602335.0556999999</v>
      </c>
      <c r="G657" s="24">
        <f t="shared" si="10"/>
        <v>5761253.8064000001</v>
      </c>
      <c r="H657" s="25"/>
      <c r="I657" s="25"/>
      <c r="J657" s="26"/>
      <c r="K657" s="26"/>
      <c r="L657" s="26"/>
      <c r="M657" s="26"/>
      <c r="N657" s="25"/>
      <c r="O657" s="25"/>
      <c r="P657" s="26"/>
      <c r="Q657" s="26"/>
      <c r="R657" s="26"/>
    </row>
    <row r="658" spans="1:18" ht="18">
      <c r="A658" s="21">
        <v>653</v>
      </c>
      <c r="B658" s="22" t="s">
        <v>117</v>
      </c>
      <c r="C658" s="22" t="s">
        <v>685</v>
      </c>
      <c r="D658" s="23">
        <v>570187.65170000005</v>
      </c>
      <c r="E658" s="23">
        <v>2615148.7160999998</v>
      </c>
      <c r="F658" s="23">
        <v>1227236.3160000001</v>
      </c>
      <c r="G658" s="24">
        <f t="shared" si="10"/>
        <v>4412572.6837999998</v>
      </c>
      <c r="H658" s="25"/>
      <c r="I658" s="25"/>
      <c r="J658" s="26"/>
      <c r="K658" s="26"/>
      <c r="L658" s="26"/>
      <c r="M658" s="26"/>
      <c r="N658" s="25"/>
      <c r="O658" s="25"/>
      <c r="P658" s="26"/>
      <c r="Q658" s="26"/>
      <c r="R658" s="26"/>
    </row>
    <row r="659" spans="1:18" ht="18">
      <c r="A659" s="21">
        <v>654</v>
      </c>
      <c r="B659" s="22" t="s">
        <v>117</v>
      </c>
      <c r="C659" s="22" t="s">
        <v>687</v>
      </c>
      <c r="D659" s="23">
        <v>685716.73060000001</v>
      </c>
      <c r="E659" s="23">
        <v>3145019.4023000002</v>
      </c>
      <c r="F659" s="23">
        <v>1475893.8951999999</v>
      </c>
      <c r="G659" s="24">
        <f t="shared" si="10"/>
        <v>5306630.0280999998</v>
      </c>
      <c r="H659" s="25"/>
      <c r="I659" s="25"/>
      <c r="J659" s="26"/>
      <c r="K659" s="26"/>
      <c r="L659" s="26"/>
      <c r="M659" s="26"/>
      <c r="N659" s="25"/>
      <c r="O659" s="25"/>
      <c r="P659" s="26"/>
      <c r="Q659" s="26"/>
      <c r="R659" s="26"/>
    </row>
    <row r="660" spans="1:18" ht="18">
      <c r="A660" s="21">
        <v>655</v>
      </c>
      <c r="B660" s="22" t="s">
        <v>117</v>
      </c>
      <c r="C660" s="22" t="s">
        <v>689</v>
      </c>
      <c r="D660" s="23">
        <v>578973.71950000001</v>
      </c>
      <c r="E660" s="23">
        <v>2655445.7549999999</v>
      </c>
      <c r="F660" s="23">
        <v>1246146.9001</v>
      </c>
      <c r="G660" s="24">
        <f t="shared" si="10"/>
        <v>4480566.3745999997</v>
      </c>
      <c r="H660" s="25"/>
      <c r="I660" s="25"/>
      <c r="J660" s="26"/>
      <c r="K660" s="26"/>
      <c r="L660" s="26"/>
      <c r="M660" s="26"/>
      <c r="N660" s="25"/>
      <c r="O660" s="25"/>
      <c r="P660" s="26"/>
      <c r="Q660" s="26"/>
      <c r="R660" s="26"/>
    </row>
    <row r="661" spans="1:18" ht="18">
      <c r="A661" s="21">
        <v>656</v>
      </c>
      <c r="B661" s="22" t="s">
        <v>117</v>
      </c>
      <c r="C661" s="22" t="s">
        <v>691</v>
      </c>
      <c r="D661" s="23">
        <v>581501.19850000006</v>
      </c>
      <c r="E661" s="23">
        <v>2667037.9621000001</v>
      </c>
      <c r="F661" s="23">
        <v>1251586.888</v>
      </c>
      <c r="G661" s="24">
        <f t="shared" si="10"/>
        <v>4500126.0486000003</v>
      </c>
      <c r="H661" s="25"/>
      <c r="I661" s="25"/>
      <c r="J661" s="26"/>
      <c r="K661" s="26"/>
      <c r="L661" s="26"/>
      <c r="M661" s="26"/>
      <c r="N661" s="25"/>
      <c r="O661" s="25"/>
      <c r="P661" s="26"/>
      <c r="Q661" s="26"/>
      <c r="R661" s="26"/>
    </row>
    <row r="662" spans="1:18" ht="18">
      <c r="A662" s="21">
        <v>657</v>
      </c>
      <c r="B662" s="22" t="s">
        <v>117</v>
      </c>
      <c r="C662" s="22" t="s">
        <v>693</v>
      </c>
      <c r="D662" s="23">
        <v>578677.46790000005</v>
      </c>
      <c r="E662" s="23">
        <v>2654087.0057999999</v>
      </c>
      <c r="F662" s="23">
        <v>1245509.2666</v>
      </c>
      <c r="G662" s="24">
        <f t="shared" si="10"/>
        <v>4478273.7402999997</v>
      </c>
      <c r="H662" s="25"/>
      <c r="I662" s="25"/>
      <c r="J662" s="26"/>
      <c r="K662" s="26"/>
      <c r="L662" s="26"/>
      <c r="M662" s="26"/>
      <c r="N662" s="25"/>
      <c r="O662" s="25"/>
      <c r="P662" s="26"/>
      <c r="Q662" s="26"/>
      <c r="R662" s="26"/>
    </row>
    <row r="663" spans="1:18" ht="18">
      <c r="A663" s="21">
        <v>658</v>
      </c>
      <c r="B663" s="22" t="s">
        <v>117</v>
      </c>
      <c r="C663" s="22" t="s">
        <v>695</v>
      </c>
      <c r="D663" s="23">
        <v>667035.53650000005</v>
      </c>
      <c r="E663" s="23">
        <v>3059338.6608000002</v>
      </c>
      <c r="F663" s="23">
        <v>1435685.6588999999</v>
      </c>
      <c r="G663" s="24">
        <f t="shared" si="10"/>
        <v>5162059.8562000003</v>
      </c>
      <c r="H663" s="25"/>
      <c r="I663" s="25"/>
      <c r="J663" s="26"/>
      <c r="K663" s="26"/>
      <c r="L663" s="26"/>
      <c r="M663" s="26"/>
      <c r="N663" s="25"/>
      <c r="O663" s="25"/>
      <c r="P663" s="26"/>
      <c r="Q663" s="26"/>
      <c r="R663" s="26"/>
    </row>
    <row r="664" spans="1:18" ht="18">
      <c r="A664" s="21">
        <v>659</v>
      </c>
      <c r="B664" s="22" t="s">
        <v>118</v>
      </c>
      <c r="C664" s="22" t="s">
        <v>699</v>
      </c>
      <c r="D664" s="23">
        <v>786826.27240000002</v>
      </c>
      <c r="E664" s="23">
        <v>3608755.3106999998</v>
      </c>
      <c r="F664" s="23">
        <v>1693515.7629</v>
      </c>
      <c r="G664" s="24">
        <f t="shared" si="10"/>
        <v>6089097.3459999999</v>
      </c>
      <c r="H664" s="25"/>
      <c r="I664" s="25"/>
      <c r="J664" s="26"/>
      <c r="K664" s="26"/>
      <c r="L664" s="26"/>
      <c r="M664" s="26"/>
      <c r="N664" s="25"/>
      <c r="O664" s="25"/>
      <c r="P664" s="26"/>
      <c r="Q664" s="26"/>
      <c r="R664" s="26"/>
    </row>
    <row r="665" spans="1:18" ht="18">
      <c r="A665" s="21">
        <v>660</v>
      </c>
      <c r="B665" s="22" t="s">
        <v>118</v>
      </c>
      <c r="C665" s="22" t="s">
        <v>294</v>
      </c>
      <c r="D665" s="23">
        <v>793713.98470000003</v>
      </c>
      <c r="E665" s="23">
        <v>3640345.5981000001</v>
      </c>
      <c r="F665" s="23">
        <v>1708340.4447999999</v>
      </c>
      <c r="G665" s="24">
        <f t="shared" si="10"/>
        <v>6142400.0275999997</v>
      </c>
      <c r="H665" s="25"/>
      <c r="I665" s="25"/>
      <c r="J665" s="26"/>
      <c r="K665" s="26"/>
      <c r="L665" s="26"/>
      <c r="M665" s="26"/>
      <c r="N665" s="25"/>
      <c r="O665" s="25"/>
      <c r="P665" s="26"/>
      <c r="Q665" s="26"/>
      <c r="R665" s="26"/>
    </row>
    <row r="666" spans="1:18" ht="18">
      <c r="A666" s="21">
        <v>661</v>
      </c>
      <c r="B666" s="22" t="s">
        <v>118</v>
      </c>
      <c r="C666" s="22" t="s">
        <v>702</v>
      </c>
      <c r="D666" s="23">
        <v>790255.28989999997</v>
      </c>
      <c r="E666" s="23">
        <v>3624482.3971000002</v>
      </c>
      <c r="F666" s="23">
        <v>1700896.166</v>
      </c>
      <c r="G666" s="24">
        <f t="shared" si="10"/>
        <v>6115633.8530000001</v>
      </c>
      <c r="H666" s="25"/>
      <c r="I666" s="25"/>
      <c r="J666" s="26"/>
      <c r="K666" s="26"/>
      <c r="L666" s="26"/>
      <c r="M666" s="26"/>
      <c r="N666" s="25"/>
      <c r="O666" s="25"/>
      <c r="P666" s="26"/>
      <c r="Q666" s="26"/>
      <c r="R666" s="26"/>
    </row>
    <row r="667" spans="1:18" ht="18">
      <c r="A667" s="21">
        <v>662</v>
      </c>
      <c r="B667" s="22" t="s">
        <v>118</v>
      </c>
      <c r="C667" s="22" t="s">
        <v>704</v>
      </c>
      <c r="D667" s="23">
        <v>599955.90240000002</v>
      </c>
      <c r="E667" s="23">
        <v>2751679.9128999999</v>
      </c>
      <c r="F667" s="23">
        <v>1291307.6409</v>
      </c>
      <c r="G667" s="24">
        <f t="shared" si="10"/>
        <v>4642943.4561999999</v>
      </c>
      <c r="H667" s="25"/>
      <c r="I667" s="25"/>
      <c r="J667" s="26"/>
      <c r="K667" s="26"/>
      <c r="L667" s="26"/>
      <c r="M667" s="26"/>
      <c r="N667" s="25"/>
      <c r="O667" s="25"/>
      <c r="P667" s="26"/>
      <c r="Q667" s="26"/>
      <c r="R667" s="26"/>
    </row>
    <row r="668" spans="1:18" ht="18">
      <c r="A668" s="21">
        <v>663</v>
      </c>
      <c r="B668" s="22" t="s">
        <v>118</v>
      </c>
      <c r="C668" s="22" t="s">
        <v>706</v>
      </c>
      <c r="D668" s="23">
        <v>1043841.3899</v>
      </c>
      <c r="E668" s="23">
        <v>4787547.5076000001</v>
      </c>
      <c r="F668" s="23">
        <v>2246699.0614999998</v>
      </c>
      <c r="G668" s="24">
        <f t="shared" si="10"/>
        <v>8078087.9589999998</v>
      </c>
      <c r="H668" s="25"/>
      <c r="I668" s="25"/>
      <c r="J668" s="26"/>
      <c r="K668" s="26"/>
      <c r="L668" s="26"/>
      <c r="M668" s="26"/>
      <c r="N668" s="25"/>
      <c r="O668" s="25"/>
      <c r="P668" s="26"/>
      <c r="Q668" s="26"/>
      <c r="R668" s="26"/>
    </row>
    <row r="669" spans="1:18" ht="18">
      <c r="A669" s="21">
        <v>664</v>
      </c>
      <c r="B669" s="22" t="s">
        <v>118</v>
      </c>
      <c r="C669" s="22" t="s">
        <v>708</v>
      </c>
      <c r="D669" s="23">
        <v>902657.22340000002</v>
      </c>
      <c r="E669" s="23">
        <v>4140010.5244</v>
      </c>
      <c r="F669" s="23">
        <v>1942823.0728</v>
      </c>
      <c r="G669" s="24">
        <f t="shared" si="10"/>
        <v>6985490.8206000002</v>
      </c>
      <c r="H669" s="25"/>
      <c r="I669" s="25"/>
      <c r="J669" s="26"/>
      <c r="K669" s="26"/>
      <c r="L669" s="26"/>
      <c r="M669" s="26"/>
      <c r="N669" s="25"/>
      <c r="O669" s="25"/>
      <c r="P669" s="26"/>
      <c r="Q669" s="26"/>
      <c r="R669" s="26"/>
    </row>
    <row r="670" spans="1:18" ht="18">
      <c r="A670" s="21">
        <v>665</v>
      </c>
      <c r="B670" s="22" t="s">
        <v>118</v>
      </c>
      <c r="C670" s="22" t="s">
        <v>710</v>
      </c>
      <c r="D670" s="23">
        <v>792391.77650000004</v>
      </c>
      <c r="E670" s="23">
        <v>3634281.3295</v>
      </c>
      <c r="F670" s="23">
        <v>1705494.6063999999</v>
      </c>
      <c r="G670" s="24">
        <f t="shared" si="10"/>
        <v>6132167.7123999996</v>
      </c>
      <c r="H670" s="25"/>
      <c r="I670" s="25"/>
      <c r="J670" s="26"/>
      <c r="K670" s="26"/>
      <c r="L670" s="26"/>
      <c r="M670" s="26"/>
      <c r="N670" s="25"/>
      <c r="O670" s="25"/>
      <c r="P670" s="26"/>
      <c r="Q670" s="26"/>
      <c r="R670" s="26"/>
    </row>
    <row r="671" spans="1:18" ht="18">
      <c r="A671" s="21">
        <v>666</v>
      </c>
      <c r="B671" s="22" t="s">
        <v>118</v>
      </c>
      <c r="C671" s="22" t="s">
        <v>713</v>
      </c>
      <c r="D671" s="23">
        <v>699809.76159999997</v>
      </c>
      <c r="E671" s="23">
        <v>3209656.6704000002</v>
      </c>
      <c r="F671" s="23">
        <v>1506226.8557</v>
      </c>
      <c r="G671" s="24">
        <f t="shared" si="10"/>
        <v>5415693.2877000002</v>
      </c>
      <c r="H671" s="25"/>
      <c r="I671" s="25"/>
      <c r="J671" s="26"/>
      <c r="K671" s="26"/>
      <c r="L671" s="26"/>
      <c r="M671" s="26"/>
      <c r="N671" s="25"/>
      <c r="O671" s="25"/>
      <c r="P671" s="26"/>
      <c r="Q671" s="26"/>
      <c r="R671" s="26"/>
    </row>
    <row r="672" spans="1:18" ht="36">
      <c r="A672" s="21">
        <v>667</v>
      </c>
      <c r="B672" s="22" t="s">
        <v>118</v>
      </c>
      <c r="C672" s="22" t="s">
        <v>715</v>
      </c>
      <c r="D672" s="23">
        <v>717777.8835</v>
      </c>
      <c r="E672" s="23">
        <v>3292066.9271</v>
      </c>
      <c r="F672" s="23">
        <v>1544900.3197999999</v>
      </c>
      <c r="G672" s="24">
        <f t="shared" si="10"/>
        <v>5554745.1304000001</v>
      </c>
      <c r="H672" s="25"/>
      <c r="I672" s="25"/>
      <c r="J672" s="26"/>
      <c r="K672" s="26"/>
      <c r="L672" s="26"/>
      <c r="M672" s="26"/>
      <c r="N672" s="25"/>
      <c r="O672" s="25"/>
      <c r="P672" s="26"/>
      <c r="Q672" s="26"/>
      <c r="R672" s="26"/>
    </row>
    <row r="673" spans="1:18" ht="36">
      <c r="A673" s="21">
        <v>668</v>
      </c>
      <c r="B673" s="22" t="s">
        <v>118</v>
      </c>
      <c r="C673" s="22" t="s">
        <v>717</v>
      </c>
      <c r="D673" s="23">
        <v>680916.34510000004</v>
      </c>
      <c r="E673" s="23">
        <v>3123002.5767999999</v>
      </c>
      <c r="F673" s="23">
        <v>1465561.845</v>
      </c>
      <c r="G673" s="24">
        <f t="shared" si="10"/>
        <v>5269480.7669000002</v>
      </c>
      <c r="H673" s="25"/>
      <c r="I673" s="25"/>
      <c r="J673" s="26"/>
      <c r="K673" s="26"/>
      <c r="L673" s="26"/>
      <c r="M673" s="26"/>
      <c r="N673" s="25"/>
      <c r="O673" s="25"/>
      <c r="P673" s="26"/>
      <c r="Q673" s="26"/>
      <c r="R673" s="26"/>
    </row>
    <row r="674" spans="1:18" ht="18">
      <c r="A674" s="21">
        <v>669</v>
      </c>
      <c r="B674" s="22" t="s">
        <v>118</v>
      </c>
      <c r="C674" s="22" t="s">
        <v>719</v>
      </c>
      <c r="D674" s="23">
        <v>940774.24029999995</v>
      </c>
      <c r="E674" s="23">
        <v>4314833.0894999998</v>
      </c>
      <c r="F674" s="23">
        <v>2024863.7611</v>
      </c>
      <c r="G674" s="24">
        <f t="shared" si="10"/>
        <v>7280471.0909000002</v>
      </c>
      <c r="H674" s="25"/>
      <c r="I674" s="25"/>
      <c r="J674" s="26"/>
      <c r="K674" s="26"/>
      <c r="L674" s="26"/>
      <c r="M674" s="26"/>
      <c r="N674" s="25"/>
      <c r="O674" s="25"/>
      <c r="P674" s="26"/>
      <c r="Q674" s="26"/>
      <c r="R674" s="26"/>
    </row>
    <row r="675" spans="1:18" ht="18">
      <c r="A675" s="21">
        <v>670</v>
      </c>
      <c r="B675" s="22" t="s">
        <v>118</v>
      </c>
      <c r="C675" s="22" t="s">
        <v>721</v>
      </c>
      <c r="D675" s="23">
        <v>633378.45440000005</v>
      </c>
      <c r="E675" s="23">
        <v>2904971.4542</v>
      </c>
      <c r="F675" s="23">
        <v>1363244.2559</v>
      </c>
      <c r="G675" s="24">
        <f t="shared" si="10"/>
        <v>4901594.1645</v>
      </c>
      <c r="H675" s="25"/>
      <c r="I675" s="25"/>
      <c r="J675" s="26"/>
      <c r="K675" s="26"/>
      <c r="L675" s="26"/>
      <c r="M675" s="26"/>
      <c r="N675" s="25"/>
      <c r="O675" s="25"/>
      <c r="P675" s="26"/>
      <c r="Q675" s="26"/>
      <c r="R675" s="26"/>
    </row>
    <row r="676" spans="1:18" ht="18">
      <c r="A676" s="21">
        <v>671</v>
      </c>
      <c r="B676" s="22" t="s">
        <v>118</v>
      </c>
      <c r="C676" s="22" t="s">
        <v>722</v>
      </c>
      <c r="D676" s="23">
        <v>845572.49269999994</v>
      </c>
      <c r="E676" s="23">
        <v>3878193.1038000002</v>
      </c>
      <c r="F676" s="23">
        <v>1819957.4609999999</v>
      </c>
      <c r="G676" s="24">
        <f t="shared" si="10"/>
        <v>6543723.0575000001</v>
      </c>
      <c r="H676" s="25"/>
      <c r="I676" s="25"/>
      <c r="J676" s="26"/>
      <c r="K676" s="26"/>
      <c r="L676" s="26"/>
      <c r="M676" s="26"/>
      <c r="N676" s="25"/>
      <c r="O676" s="25"/>
      <c r="P676" s="26"/>
      <c r="Q676" s="26"/>
      <c r="R676" s="26"/>
    </row>
    <row r="677" spans="1:18" ht="18">
      <c r="A677" s="21">
        <v>672</v>
      </c>
      <c r="B677" s="22" t="s">
        <v>118</v>
      </c>
      <c r="C677" s="22" t="s">
        <v>724</v>
      </c>
      <c r="D677" s="23">
        <v>844349.51529999997</v>
      </c>
      <c r="E677" s="23">
        <v>3872583.9539999999</v>
      </c>
      <c r="F677" s="23">
        <v>1817325.2006999999</v>
      </c>
      <c r="G677" s="24">
        <f t="shared" si="10"/>
        <v>6534258.6699999999</v>
      </c>
      <c r="H677" s="25"/>
      <c r="I677" s="25"/>
      <c r="J677" s="26"/>
      <c r="K677" s="26"/>
      <c r="L677" s="26"/>
      <c r="M677" s="26"/>
      <c r="N677" s="25"/>
      <c r="O677" s="25"/>
      <c r="P677" s="26"/>
      <c r="Q677" s="26"/>
      <c r="R677" s="26"/>
    </row>
    <row r="678" spans="1:18" ht="18">
      <c r="A678" s="21">
        <v>673</v>
      </c>
      <c r="B678" s="22" t="s">
        <v>118</v>
      </c>
      <c r="C678" s="22" t="s">
        <v>726</v>
      </c>
      <c r="D678" s="23">
        <v>667269.38470000005</v>
      </c>
      <c r="E678" s="23">
        <v>3060411.1987000001</v>
      </c>
      <c r="F678" s="23">
        <v>1436188.9791999999</v>
      </c>
      <c r="G678" s="24">
        <f t="shared" si="10"/>
        <v>5163869.5625999998</v>
      </c>
      <c r="H678" s="25"/>
      <c r="I678" s="25"/>
      <c r="J678" s="26"/>
      <c r="K678" s="26"/>
      <c r="L678" s="26"/>
      <c r="M678" s="26"/>
      <c r="N678" s="25"/>
      <c r="O678" s="25"/>
      <c r="P678" s="26"/>
      <c r="Q678" s="26"/>
      <c r="R678" s="26"/>
    </row>
    <row r="679" spans="1:18" ht="18">
      <c r="A679" s="21">
        <v>674</v>
      </c>
      <c r="B679" s="22" t="s">
        <v>118</v>
      </c>
      <c r="C679" s="22" t="s">
        <v>728</v>
      </c>
      <c r="D679" s="23">
        <v>850222.39060000004</v>
      </c>
      <c r="E679" s="23">
        <v>3899519.7220999999</v>
      </c>
      <c r="F679" s="23">
        <v>1829965.611</v>
      </c>
      <c r="G679" s="24">
        <f t="shared" si="10"/>
        <v>6579707.7237</v>
      </c>
      <c r="H679" s="25"/>
      <c r="I679" s="25"/>
      <c r="J679" s="26"/>
      <c r="K679" s="26"/>
      <c r="L679" s="26"/>
      <c r="M679" s="26"/>
      <c r="N679" s="25"/>
      <c r="O679" s="25"/>
      <c r="P679" s="26"/>
      <c r="Q679" s="26"/>
      <c r="R679" s="26"/>
    </row>
    <row r="680" spans="1:18" ht="18">
      <c r="A680" s="21">
        <v>675</v>
      </c>
      <c r="B680" s="22" t="s">
        <v>118</v>
      </c>
      <c r="C680" s="22" t="s">
        <v>730</v>
      </c>
      <c r="D680" s="23">
        <v>903365.07479999994</v>
      </c>
      <c r="E680" s="23">
        <v>4143257.0636999998</v>
      </c>
      <c r="F680" s="23">
        <v>1944346.6078999999</v>
      </c>
      <c r="G680" s="24">
        <f t="shared" si="10"/>
        <v>6990968.7463999996</v>
      </c>
      <c r="H680" s="25"/>
      <c r="I680" s="25"/>
      <c r="J680" s="26"/>
      <c r="K680" s="26"/>
      <c r="L680" s="26"/>
      <c r="M680" s="26"/>
      <c r="N680" s="25"/>
      <c r="O680" s="25"/>
      <c r="P680" s="26"/>
      <c r="Q680" s="26"/>
      <c r="R680" s="26"/>
    </row>
    <row r="681" spans="1:18" ht="18">
      <c r="A681" s="21">
        <v>676</v>
      </c>
      <c r="B681" s="22" t="s">
        <v>119</v>
      </c>
      <c r="C681" s="22" t="s">
        <v>734</v>
      </c>
      <c r="D681" s="23">
        <v>601059.89029999997</v>
      </c>
      <c r="E681" s="23">
        <v>2756743.321</v>
      </c>
      <c r="F681" s="23">
        <v>1293683.7956999999</v>
      </c>
      <c r="G681" s="24">
        <f t="shared" si="10"/>
        <v>4651487.0070000002</v>
      </c>
      <c r="H681" s="25"/>
      <c r="I681" s="25"/>
      <c r="J681" s="26"/>
      <c r="K681" s="26"/>
      <c r="L681" s="26"/>
      <c r="M681" s="26"/>
      <c r="N681" s="25"/>
      <c r="O681" s="25"/>
      <c r="P681" s="26"/>
      <c r="Q681" s="26"/>
      <c r="R681" s="26"/>
    </row>
    <row r="682" spans="1:18" ht="18">
      <c r="A682" s="21">
        <v>677</v>
      </c>
      <c r="B682" s="22" t="s">
        <v>119</v>
      </c>
      <c r="C682" s="22" t="s">
        <v>737</v>
      </c>
      <c r="D682" s="23">
        <v>750977.6531</v>
      </c>
      <c r="E682" s="23">
        <v>3444336.6839000001</v>
      </c>
      <c r="F682" s="23">
        <v>1616357.432</v>
      </c>
      <c r="G682" s="24">
        <f t="shared" si="10"/>
        <v>5811671.7690000003</v>
      </c>
      <c r="H682" s="25"/>
      <c r="I682" s="25"/>
      <c r="J682" s="26"/>
      <c r="K682" s="26"/>
      <c r="L682" s="26"/>
      <c r="M682" s="26"/>
      <c r="N682" s="25"/>
      <c r="O682" s="25"/>
      <c r="P682" s="26"/>
      <c r="Q682" s="26"/>
      <c r="R682" s="26"/>
    </row>
    <row r="683" spans="1:18" ht="18">
      <c r="A683" s="21">
        <v>678</v>
      </c>
      <c r="B683" s="22" t="s">
        <v>119</v>
      </c>
      <c r="C683" s="22" t="s">
        <v>739</v>
      </c>
      <c r="D683" s="23">
        <v>691807.94180000003</v>
      </c>
      <c r="E683" s="23">
        <v>3172956.5616000001</v>
      </c>
      <c r="F683" s="23">
        <v>1489004.2381</v>
      </c>
      <c r="G683" s="24">
        <f t="shared" si="10"/>
        <v>5353768.7414999995</v>
      </c>
      <c r="H683" s="25"/>
      <c r="I683" s="25"/>
      <c r="J683" s="26"/>
      <c r="K683" s="26"/>
      <c r="L683" s="26"/>
      <c r="M683" s="26"/>
      <c r="N683" s="25"/>
      <c r="O683" s="25"/>
      <c r="P683" s="26"/>
      <c r="Q683" s="26"/>
      <c r="R683" s="26"/>
    </row>
    <row r="684" spans="1:18" ht="18">
      <c r="A684" s="21">
        <v>679</v>
      </c>
      <c r="B684" s="22" t="s">
        <v>119</v>
      </c>
      <c r="C684" s="22" t="s">
        <v>741</v>
      </c>
      <c r="D684" s="23">
        <v>738491.11670000001</v>
      </c>
      <c r="E684" s="23">
        <v>3387067.5558000002</v>
      </c>
      <c r="F684" s="23">
        <v>1589482.1902999999</v>
      </c>
      <c r="G684" s="24">
        <f t="shared" si="10"/>
        <v>5715040.8628000002</v>
      </c>
      <c r="H684" s="25"/>
      <c r="I684" s="25"/>
      <c r="J684" s="26"/>
      <c r="K684" s="26"/>
      <c r="L684" s="26"/>
      <c r="M684" s="26"/>
      <c r="N684" s="25"/>
      <c r="O684" s="25"/>
      <c r="P684" s="26"/>
      <c r="Q684" s="26"/>
      <c r="R684" s="26"/>
    </row>
    <row r="685" spans="1:18" ht="18">
      <c r="A685" s="21">
        <v>680</v>
      </c>
      <c r="B685" s="22" t="s">
        <v>119</v>
      </c>
      <c r="C685" s="22" t="s">
        <v>743</v>
      </c>
      <c r="D685" s="23">
        <v>685504.51329999999</v>
      </c>
      <c r="E685" s="23">
        <v>3144046.074</v>
      </c>
      <c r="F685" s="23">
        <v>1475437.132</v>
      </c>
      <c r="G685" s="24">
        <f t="shared" si="10"/>
        <v>5304987.7193</v>
      </c>
      <c r="H685" s="25"/>
      <c r="I685" s="25"/>
      <c r="J685" s="26"/>
      <c r="K685" s="26"/>
      <c r="L685" s="26"/>
      <c r="M685" s="26"/>
      <c r="N685" s="25"/>
      <c r="O685" s="25"/>
      <c r="P685" s="26"/>
      <c r="Q685" s="26"/>
      <c r="R685" s="26"/>
    </row>
    <row r="686" spans="1:18" ht="18">
      <c r="A686" s="21">
        <v>681</v>
      </c>
      <c r="B686" s="22" t="s">
        <v>119</v>
      </c>
      <c r="C686" s="22" t="s">
        <v>745</v>
      </c>
      <c r="D686" s="23">
        <v>685389.96660000004</v>
      </c>
      <c r="E686" s="23">
        <v>3143520.7091999999</v>
      </c>
      <c r="F686" s="23">
        <v>1475190.5889000001</v>
      </c>
      <c r="G686" s="24">
        <f t="shared" si="10"/>
        <v>5304101.2647000002</v>
      </c>
      <c r="H686" s="25"/>
      <c r="I686" s="25"/>
      <c r="J686" s="26"/>
      <c r="K686" s="26"/>
      <c r="L686" s="26"/>
      <c r="M686" s="26"/>
      <c r="N686" s="25"/>
      <c r="O686" s="25"/>
      <c r="P686" s="26"/>
      <c r="Q686" s="26"/>
      <c r="R686" s="26"/>
    </row>
    <row r="687" spans="1:18" ht="18">
      <c r="A687" s="21">
        <v>682</v>
      </c>
      <c r="B687" s="22" t="s">
        <v>119</v>
      </c>
      <c r="C687" s="22" t="s">
        <v>747</v>
      </c>
      <c r="D687" s="23">
        <v>742805.89229999995</v>
      </c>
      <c r="E687" s="23">
        <v>3406857.1457000002</v>
      </c>
      <c r="F687" s="23">
        <v>1598769.044</v>
      </c>
      <c r="G687" s="24">
        <f t="shared" si="10"/>
        <v>5748432.0820000004</v>
      </c>
      <c r="H687" s="25"/>
      <c r="I687" s="25"/>
      <c r="J687" s="26"/>
      <c r="K687" s="26"/>
      <c r="L687" s="26"/>
      <c r="M687" s="26"/>
      <c r="N687" s="25"/>
      <c r="O687" s="25"/>
      <c r="P687" s="26"/>
      <c r="Q687" s="26"/>
      <c r="R687" s="26"/>
    </row>
    <row r="688" spans="1:18" ht="18">
      <c r="A688" s="21">
        <v>683</v>
      </c>
      <c r="B688" s="22" t="s">
        <v>119</v>
      </c>
      <c r="C688" s="22" t="s">
        <v>749</v>
      </c>
      <c r="D688" s="23">
        <v>719638.39950000006</v>
      </c>
      <c r="E688" s="23">
        <v>3300600.1285000001</v>
      </c>
      <c r="F688" s="23">
        <v>1548904.7782999999</v>
      </c>
      <c r="G688" s="24">
        <f t="shared" si="10"/>
        <v>5569143.3063000003</v>
      </c>
      <c r="H688" s="25"/>
      <c r="I688" s="25"/>
      <c r="J688" s="26"/>
      <c r="K688" s="26"/>
      <c r="L688" s="26"/>
      <c r="M688" s="26"/>
      <c r="N688" s="25"/>
      <c r="O688" s="25"/>
      <c r="P688" s="26"/>
      <c r="Q688" s="26"/>
      <c r="R688" s="26"/>
    </row>
    <row r="689" spans="1:18" ht="18">
      <c r="A689" s="21">
        <v>684</v>
      </c>
      <c r="B689" s="22" t="s">
        <v>119</v>
      </c>
      <c r="C689" s="22" t="s">
        <v>751</v>
      </c>
      <c r="D689" s="23">
        <v>686410.33440000005</v>
      </c>
      <c r="E689" s="23">
        <v>3148200.5957999998</v>
      </c>
      <c r="F689" s="23">
        <v>1477386.7649000001</v>
      </c>
      <c r="G689" s="24">
        <f t="shared" si="10"/>
        <v>5311997.6951000001</v>
      </c>
      <c r="H689" s="25"/>
      <c r="I689" s="25"/>
      <c r="J689" s="26"/>
      <c r="K689" s="26"/>
      <c r="L689" s="26"/>
      <c r="M689" s="26"/>
      <c r="N689" s="25"/>
      <c r="O689" s="25"/>
      <c r="P689" s="26"/>
      <c r="Q689" s="26"/>
      <c r="R689" s="26"/>
    </row>
    <row r="690" spans="1:18" ht="18">
      <c r="A690" s="21">
        <v>685</v>
      </c>
      <c r="B690" s="22" t="s">
        <v>119</v>
      </c>
      <c r="C690" s="22" t="s">
        <v>753</v>
      </c>
      <c r="D690" s="23">
        <v>804926.59270000004</v>
      </c>
      <c r="E690" s="23">
        <v>3691771.8916000002</v>
      </c>
      <c r="F690" s="23">
        <v>1732473.7626</v>
      </c>
      <c r="G690" s="24">
        <f t="shared" si="10"/>
        <v>6229172.2468999997</v>
      </c>
      <c r="H690" s="25"/>
      <c r="I690" s="25"/>
      <c r="J690" s="26"/>
      <c r="K690" s="26"/>
      <c r="L690" s="26"/>
      <c r="M690" s="26"/>
      <c r="N690" s="25"/>
      <c r="O690" s="25"/>
      <c r="P690" s="26"/>
      <c r="Q690" s="26"/>
      <c r="R690" s="26"/>
    </row>
    <row r="691" spans="1:18" ht="18">
      <c r="A691" s="21">
        <v>686</v>
      </c>
      <c r="B691" s="22" t="s">
        <v>119</v>
      </c>
      <c r="C691" s="22" t="s">
        <v>755</v>
      </c>
      <c r="D691" s="23">
        <v>716867.85789999994</v>
      </c>
      <c r="E691" s="23">
        <v>3287893.122</v>
      </c>
      <c r="F691" s="23">
        <v>1542941.6376</v>
      </c>
      <c r="G691" s="24">
        <f t="shared" si="10"/>
        <v>5547702.6174999997</v>
      </c>
      <c r="H691" s="25"/>
      <c r="I691" s="25"/>
      <c r="J691" s="26"/>
      <c r="K691" s="26"/>
      <c r="L691" s="26"/>
      <c r="M691" s="26"/>
      <c r="N691" s="25"/>
      <c r="O691" s="25"/>
      <c r="P691" s="26"/>
      <c r="Q691" s="26"/>
      <c r="R691" s="26"/>
    </row>
    <row r="692" spans="1:18" ht="18">
      <c r="A692" s="21">
        <v>687</v>
      </c>
      <c r="B692" s="22" t="s">
        <v>119</v>
      </c>
      <c r="C692" s="22" t="s">
        <v>757</v>
      </c>
      <c r="D692" s="23">
        <v>686104.03630000004</v>
      </c>
      <c r="E692" s="23">
        <v>3146795.7684999998</v>
      </c>
      <c r="F692" s="23">
        <v>1476727.5079000001</v>
      </c>
      <c r="G692" s="24">
        <f t="shared" si="10"/>
        <v>5309627.3126999997</v>
      </c>
      <c r="H692" s="25"/>
      <c r="I692" s="25"/>
      <c r="J692" s="26"/>
      <c r="K692" s="26"/>
      <c r="L692" s="26"/>
      <c r="M692" s="26"/>
      <c r="N692" s="25"/>
      <c r="O692" s="25"/>
      <c r="P692" s="26"/>
      <c r="Q692" s="26"/>
      <c r="R692" s="26"/>
    </row>
    <row r="693" spans="1:18" ht="18">
      <c r="A693" s="21">
        <v>688</v>
      </c>
      <c r="B693" s="22" t="s">
        <v>119</v>
      </c>
      <c r="C693" s="22" t="s">
        <v>759</v>
      </c>
      <c r="D693" s="23">
        <v>814524.74540000001</v>
      </c>
      <c r="E693" s="23">
        <v>3735793.5337999999</v>
      </c>
      <c r="F693" s="23">
        <v>1753132.2275</v>
      </c>
      <c r="G693" s="24">
        <f t="shared" si="10"/>
        <v>6303450.5066999998</v>
      </c>
      <c r="H693" s="25"/>
      <c r="I693" s="25"/>
      <c r="J693" s="26"/>
      <c r="K693" s="26"/>
      <c r="L693" s="26"/>
      <c r="M693" s="26"/>
      <c r="N693" s="25"/>
      <c r="O693" s="25"/>
      <c r="P693" s="26"/>
      <c r="Q693" s="26"/>
      <c r="R693" s="26"/>
    </row>
    <row r="694" spans="1:18" ht="18">
      <c r="A694" s="21">
        <v>689</v>
      </c>
      <c r="B694" s="22" t="s">
        <v>119</v>
      </c>
      <c r="C694" s="22" t="s">
        <v>761</v>
      </c>
      <c r="D694" s="23">
        <v>997473.89240000001</v>
      </c>
      <c r="E694" s="23">
        <v>4574884.3581999997</v>
      </c>
      <c r="F694" s="23">
        <v>2146900.5534999999</v>
      </c>
      <c r="G694" s="24">
        <f t="shared" si="10"/>
        <v>7719258.8041000003</v>
      </c>
      <c r="H694" s="25"/>
      <c r="I694" s="25"/>
      <c r="J694" s="26"/>
      <c r="K694" s="26"/>
      <c r="L694" s="26"/>
      <c r="M694" s="26"/>
      <c r="N694" s="25"/>
      <c r="O694" s="25"/>
      <c r="P694" s="26"/>
      <c r="Q694" s="26"/>
      <c r="R694" s="26"/>
    </row>
    <row r="695" spans="1:18" ht="18">
      <c r="A695" s="21">
        <v>690</v>
      </c>
      <c r="B695" s="22" t="s">
        <v>119</v>
      </c>
      <c r="C695" s="22" t="s">
        <v>763</v>
      </c>
      <c r="D695" s="23">
        <v>805303.84809999994</v>
      </c>
      <c r="E695" s="23">
        <v>3693502.1623999998</v>
      </c>
      <c r="F695" s="23">
        <v>1733285.7435999999</v>
      </c>
      <c r="G695" s="24">
        <f t="shared" si="10"/>
        <v>6232091.7540999996</v>
      </c>
      <c r="H695" s="25"/>
      <c r="I695" s="25"/>
      <c r="J695" s="26"/>
      <c r="K695" s="26"/>
      <c r="L695" s="26"/>
      <c r="M695" s="26"/>
      <c r="N695" s="25"/>
      <c r="O695" s="25"/>
      <c r="P695" s="26"/>
      <c r="Q695" s="26"/>
      <c r="R695" s="26"/>
    </row>
    <row r="696" spans="1:18" ht="36">
      <c r="A696" s="21">
        <v>691</v>
      </c>
      <c r="B696" s="22" t="s">
        <v>119</v>
      </c>
      <c r="C696" s="22" t="s">
        <v>765</v>
      </c>
      <c r="D696" s="23">
        <v>812622.19220000005</v>
      </c>
      <c r="E696" s="23">
        <v>3727067.53</v>
      </c>
      <c r="F696" s="23">
        <v>1749037.2907</v>
      </c>
      <c r="G696" s="24">
        <f t="shared" si="10"/>
        <v>6288727.0129000004</v>
      </c>
      <c r="H696" s="25"/>
      <c r="I696" s="25"/>
      <c r="J696" s="26"/>
      <c r="K696" s="26"/>
      <c r="L696" s="26"/>
      <c r="M696" s="26"/>
      <c r="N696" s="25"/>
      <c r="O696" s="25"/>
      <c r="P696" s="26"/>
      <c r="Q696" s="26"/>
      <c r="R696" s="26"/>
    </row>
    <row r="697" spans="1:18" ht="18">
      <c r="A697" s="21">
        <v>692</v>
      </c>
      <c r="B697" s="22" t="s">
        <v>119</v>
      </c>
      <c r="C697" s="22" t="s">
        <v>767</v>
      </c>
      <c r="D697" s="23">
        <v>558307.74399999995</v>
      </c>
      <c r="E697" s="23">
        <v>2560661.8728</v>
      </c>
      <c r="F697" s="23">
        <v>1201666.7442000001</v>
      </c>
      <c r="G697" s="24">
        <f t="shared" si="10"/>
        <v>4320636.3609999996</v>
      </c>
      <c r="H697" s="25"/>
      <c r="I697" s="25"/>
      <c r="J697" s="26"/>
      <c r="K697" s="26"/>
      <c r="L697" s="26"/>
      <c r="M697" s="26"/>
      <c r="N697" s="25"/>
      <c r="O697" s="25"/>
      <c r="P697" s="26"/>
      <c r="Q697" s="26"/>
      <c r="R697" s="26"/>
    </row>
    <row r="698" spans="1:18" ht="18">
      <c r="A698" s="21">
        <v>693</v>
      </c>
      <c r="B698" s="22" t="s">
        <v>119</v>
      </c>
      <c r="C698" s="22" t="s">
        <v>769</v>
      </c>
      <c r="D698" s="23">
        <v>687000.0638</v>
      </c>
      <c r="E698" s="23">
        <v>3150905.3722000001</v>
      </c>
      <c r="F698" s="23">
        <v>1478656.0615999999</v>
      </c>
      <c r="G698" s="24">
        <f t="shared" si="10"/>
        <v>5316561.4976000004</v>
      </c>
      <c r="H698" s="25"/>
      <c r="I698" s="25"/>
      <c r="J698" s="26"/>
      <c r="K698" s="26"/>
      <c r="L698" s="26"/>
      <c r="M698" s="26"/>
      <c r="N698" s="25"/>
      <c r="O698" s="25"/>
      <c r="P698" s="26"/>
      <c r="Q698" s="26"/>
      <c r="R698" s="26"/>
    </row>
    <row r="699" spans="1:18" ht="18">
      <c r="A699" s="21">
        <v>694</v>
      </c>
      <c r="B699" s="22" t="s">
        <v>119</v>
      </c>
      <c r="C699" s="22" t="s">
        <v>771</v>
      </c>
      <c r="D699" s="23">
        <v>544515.28720000002</v>
      </c>
      <c r="E699" s="23">
        <v>2497403.1795000001</v>
      </c>
      <c r="F699" s="23">
        <v>1171980.7209000001</v>
      </c>
      <c r="G699" s="24">
        <f t="shared" si="10"/>
        <v>4213899.1875999998</v>
      </c>
      <c r="H699" s="25"/>
      <c r="I699" s="25"/>
      <c r="J699" s="26"/>
      <c r="K699" s="26"/>
      <c r="L699" s="26"/>
      <c r="M699" s="26"/>
      <c r="N699" s="25"/>
      <c r="O699" s="25"/>
      <c r="P699" s="26"/>
      <c r="Q699" s="26"/>
      <c r="R699" s="26"/>
    </row>
    <row r="700" spans="1:18" ht="18">
      <c r="A700" s="21">
        <v>695</v>
      </c>
      <c r="B700" s="22" t="s">
        <v>119</v>
      </c>
      <c r="C700" s="22" t="s">
        <v>773</v>
      </c>
      <c r="D700" s="23">
        <v>588985.52339999995</v>
      </c>
      <c r="E700" s="23">
        <v>2701364.5957999998</v>
      </c>
      <c r="F700" s="23">
        <v>1267695.6819</v>
      </c>
      <c r="G700" s="24">
        <f t="shared" si="10"/>
        <v>4558045.8010999998</v>
      </c>
      <c r="H700" s="25"/>
      <c r="I700" s="25"/>
      <c r="J700" s="26"/>
      <c r="K700" s="26"/>
      <c r="L700" s="26"/>
      <c r="M700" s="26"/>
      <c r="N700" s="25"/>
      <c r="O700" s="25"/>
      <c r="P700" s="26"/>
      <c r="Q700" s="26"/>
      <c r="R700" s="26"/>
    </row>
    <row r="701" spans="1:18" ht="18">
      <c r="A701" s="21">
        <v>696</v>
      </c>
      <c r="B701" s="22" t="s">
        <v>119</v>
      </c>
      <c r="C701" s="22" t="s">
        <v>775</v>
      </c>
      <c r="D701" s="23">
        <v>608314.84329999995</v>
      </c>
      <c r="E701" s="23">
        <v>2790017.9468999999</v>
      </c>
      <c r="F701" s="23">
        <v>1309298.9036000001</v>
      </c>
      <c r="G701" s="24">
        <f t="shared" si="10"/>
        <v>4707631.6937999995</v>
      </c>
      <c r="H701" s="25"/>
      <c r="I701" s="25"/>
      <c r="J701" s="26"/>
      <c r="K701" s="26"/>
      <c r="L701" s="26"/>
      <c r="M701" s="26"/>
      <c r="N701" s="25"/>
      <c r="O701" s="25"/>
      <c r="P701" s="26"/>
      <c r="Q701" s="26"/>
      <c r="R701" s="26"/>
    </row>
    <row r="702" spans="1:18" ht="18">
      <c r="A702" s="21">
        <v>697</v>
      </c>
      <c r="B702" s="22" t="s">
        <v>119</v>
      </c>
      <c r="C702" s="22" t="s">
        <v>777</v>
      </c>
      <c r="D702" s="23">
        <v>1129719.6481999999</v>
      </c>
      <c r="E702" s="23">
        <v>5181425.5864000004</v>
      </c>
      <c r="F702" s="23">
        <v>2431538.0649000001</v>
      </c>
      <c r="G702" s="24">
        <f t="shared" si="10"/>
        <v>8742683.2994999997</v>
      </c>
      <c r="H702" s="25"/>
      <c r="I702" s="25"/>
      <c r="J702" s="26"/>
      <c r="K702" s="26"/>
      <c r="L702" s="26"/>
      <c r="M702" s="26"/>
      <c r="N702" s="25"/>
      <c r="O702" s="25"/>
      <c r="P702" s="26"/>
      <c r="Q702" s="26"/>
      <c r="R702" s="26"/>
    </row>
    <row r="703" spans="1:18" ht="18">
      <c r="A703" s="21">
        <v>698</v>
      </c>
      <c r="B703" s="22" t="s">
        <v>119</v>
      </c>
      <c r="C703" s="22" t="s">
        <v>779</v>
      </c>
      <c r="D703" s="23">
        <v>668665.44620000001</v>
      </c>
      <c r="E703" s="23">
        <v>3066814.1935999999</v>
      </c>
      <c r="F703" s="23">
        <v>1439193.7749999999</v>
      </c>
      <c r="G703" s="24">
        <f t="shared" si="10"/>
        <v>5174673.4148000004</v>
      </c>
      <c r="H703" s="25"/>
      <c r="I703" s="25"/>
      <c r="J703" s="26"/>
      <c r="K703" s="26"/>
      <c r="L703" s="26"/>
      <c r="M703" s="26"/>
      <c r="N703" s="25"/>
      <c r="O703" s="25"/>
      <c r="P703" s="26"/>
      <c r="Q703" s="26"/>
      <c r="R703" s="26"/>
    </row>
    <row r="704" spans="1:18" ht="18">
      <c r="A704" s="21">
        <v>699</v>
      </c>
      <c r="B704" s="22" t="s">
        <v>120</v>
      </c>
      <c r="C704" s="22" t="s">
        <v>783</v>
      </c>
      <c r="D704" s="23">
        <v>626481.37300000002</v>
      </c>
      <c r="E704" s="23">
        <v>2873338.1954999999</v>
      </c>
      <c r="F704" s="23">
        <v>1348399.4084999999</v>
      </c>
      <c r="G704" s="24">
        <f t="shared" si="10"/>
        <v>4848218.977</v>
      </c>
      <c r="H704" s="25"/>
      <c r="I704" s="25"/>
      <c r="J704" s="26"/>
      <c r="K704" s="26"/>
      <c r="L704" s="26"/>
      <c r="M704" s="26"/>
      <c r="N704" s="25"/>
      <c r="O704" s="25"/>
      <c r="P704" s="26"/>
      <c r="Q704" s="26"/>
      <c r="R704" s="26"/>
    </row>
    <row r="705" spans="1:18" ht="18">
      <c r="A705" s="21">
        <v>700</v>
      </c>
      <c r="B705" s="22" t="s">
        <v>120</v>
      </c>
      <c r="C705" s="22" t="s">
        <v>785</v>
      </c>
      <c r="D705" s="23">
        <v>713145.7219</v>
      </c>
      <c r="E705" s="23">
        <v>3270821.6557</v>
      </c>
      <c r="F705" s="23">
        <v>1534930.3443</v>
      </c>
      <c r="G705" s="24">
        <f t="shared" si="10"/>
        <v>5518897.7219000002</v>
      </c>
      <c r="H705" s="25"/>
      <c r="I705" s="25"/>
      <c r="J705" s="26"/>
      <c r="K705" s="26"/>
      <c r="L705" s="26"/>
      <c r="M705" s="26"/>
      <c r="N705" s="25"/>
      <c r="O705" s="25"/>
      <c r="P705" s="26"/>
      <c r="Q705" s="26"/>
      <c r="R705" s="26"/>
    </row>
    <row r="706" spans="1:18" ht="18">
      <c r="A706" s="21">
        <v>701</v>
      </c>
      <c r="B706" s="22" t="s">
        <v>120</v>
      </c>
      <c r="C706" s="22" t="s">
        <v>787</v>
      </c>
      <c r="D706" s="23">
        <v>768533.0612</v>
      </c>
      <c r="E706" s="23">
        <v>3524854.0411999999</v>
      </c>
      <c r="F706" s="23">
        <v>1654142.5967000001</v>
      </c>
      <c r="G706" s="24">
        <f t="shared" si="10"/>
        <v>5947529.6990999999</v>
      </c>
      <c r="H706" s="25"/>
      <c r="I706" s="25"/>
      <c r="J706" s="26"/>
      <c r="K706" s="26"/>
      <c r="L706" s="26"/>
      <c r="M706" s="26"/>
      <c r="N706" s="25"/>
      <c r="O706" s="25"/>
      <c r="P706" s="26"/>
      <c r="Q706" s="26"/>
      <c r="R706" s="26"/>
    </row>
    <row r="707" spans="1:18" ht="18">
      <c r="A707" s="21">
        <v>702</v>
      </c>
      <c r="B707" s="22" t="s">
        <v>120</v>
      </c>
      <c r="C707" s="22" t="s">
        <v>789</v>
      </c>
      <c r="D707" s="23">
        <v>834444.23540000001</v>
      </c>
      <c r="E707" s="23">
        <v>3827153.6825999999</v>
      </c>
      <c r="F707" s="23">
        <v>1796005.6946</v>
      </c>
      <c r="G707" s="24">
        <f t="shared" si="10"/>
        <v>6457603.6125999996</v>
      </c>
      <c r="H707" s="25"/>
      <c r="I707" s="25"/>
      <c r="J707" s="26"/>
      <c r="K707" s="26"/>
      <c r="L707" s="26"/>
      <c r="M707" s="26"/>
      <c r="N707" s="25"/>
      <c r="O707" s="25"/>
      <c r="P707" s="26"/>
      <c r="Q707" s="26"/>
      <c r="R707" s="26"/>
    </row>
    <row r="708" spans="1:18" ht="18">
      <c r="A708" s="21">
        <v>703</v>
      </c>
      <c r="B708" s="22" t="s">
        <v>120</v>
      </c>
      <c r="C708" s="22" t="s">
        <v>791</v>
      </c>
      <c r="D708" s="23">
        <v>784965.79379999998</v>
      </c>
      <c r="E708" s="23">
        <v>3600222.2807</v>
      </c>
      <c r="F708" s="23">
        <v>1689511.3848000001</v>
      </c>
      <c r="G708" s="24">
        <f t="shared" si="10"/>
        <v>6074699.4593000002</v>
      </c>
      <c r="H708" s="25"/>
      <c r="I708" s="25"/>
      <c r="J708" s="26"/>
      <c r="K708" s="26"/>
      <c r="L708" s="26"/>
      <c r="M708" s="26"/>
      <c r="N708" s="25"/>
      <c r="O708" s="25"/>
      <c r="P708" s="26"/>
      <c r="Q708" s="26"/>
      <c r="R708" s="26"/>
    </row>
    <row r="709" spans="1:18" ht="18">
      <c r="A709" s="21">
        <v>704</v>
      </c>
      <c r="B709" s="22" t="s">
        <v>120</v>
      </c>
      <c r="C709" s="22" t="s">
        <v>794</v>
      </c>
      <c r="D709" s="23">
        <v>711267.86010000005</v>
      </c>
      <c r="E709" s="23">
        <v>3262208.8983999998</v>
      </c>
      <c r="F709" s="23">
        <v>1530888.5517</v>
      </c>
      <c r="G709" s="24">
        <f t="shared" si="10"/>
        <v>5504365.3102000002</v>
      </c>
      <c r="H709" s="25"/>
      <c r="I709" s="25"/>
      <c r="J709" s="26"/>
      <c r="K709" s="26"/>
      <c r="L709" s="26"/>
      <c r="M709" s="26"/>
      <c r="N709" s="25"/>
      <c r="O709" s="25"/>
      <c r="P709" s="26"/>
      <c r="Q709" s="26"/>
      <c r="R709" s="26"/>
    </row>
    <row r="710" spans="1:18" ht="18">
      <c r="A710" s="21">
        <v>705</v>
      </c>
      <c r="B710" s="22" t="s">
        <v>120</v>
      </c>
      <c r="C710" s="22" t="s">
        <v>796</v>
      </c>
      <c r="D710" s="23">
        <v>812369.38950000005</v>
      </c>
      <c r="E710" s="23">
        <v>3725908.0575999999</v>
      </c>
      <c r="F710" s="23">
        <v>1748493.1738</v>
      </c>
      <c r="G710" s="24">
        <f t="shared" si="10"/>
        <v>6286770.6209000004</v>
      </c>
      <c r="H710" s="25"/>
      <c r="I710" s="25"/>
      <c r="J710" s="26"/>
      <c r="K710" s="26"/>
      <c r="L710" s="26"/>
      <c r="M710" s="26"/>
      <c r="N710" s="25"/>
      <c r="O710" s="25"/>
      <c r="P710" s="26"/>
      <c r="Q710" s="26"/>
      <c r="R710" s="26"/>
    </row>
    <row r="711" spans="1:18" ht="18">
      <c r="A711" s="21">
        <v>706</v>
      </c>
      <c r="B711" s="22" t="s">
        <v>120</v>
      </c>
      <c r="C711" s="22" t="s">
        <v>798</v>
      </c>
      <c r="D711" s="23">
        <v>693203.50970000005</v>
      </c>
      <c r="E711" s="23">
        <v>3179357.2921000002</v>
      </c>
      <c r="F711" s="23">
        <v>1492007.9713000001</v>
      </c>
      <c r="G711" s="24">
        <f t="shared" ref="G711:G774" si="11">D711+E711+F711</f>
        <v>5364568.7730999999</v>
      </c>
      <c r="H711" s="25"/>
      <c r="I711" s="25"/>
      <c r="J711" s="26"/>
      <c r="K711" s="26"/>
      <c r="L711" s="26"/>
      <c r="M711" s="26"/>
      <c r="N711" s="25"/>
      <c r="O711" s="25"/>
      <c r="P711" s="26"/>
      <c r="Q711" s="26"/>
      <c r="R711" s="26"/>
    </row>
    <row r="712" spans="1:18" ht="18">
      <c r="A712" s="21">
        <v>707</v>
      </c>
      <c r="B712" s="22" t="s">
        <v>120</v>
      </c>
      <c r="C712" s="22" t="s">
        <v>800</v>
      </c>
      <c r="D712" s="23">
        <v>784654.73950000003</v>
      </c>
      <c r="E712" s="23">
        <v>3598795.6395999999</v>
      </c>
      <c r="F712" s="23">
        <v>1688841.8910000001</v>
      </c>
      <c r="G712" s="24">
        <f t="shared" si="11"/>
        <v>6072292.2701000003</v>
      </c>
      <c r="H712" s="25"/>
      <c r="I712" s="25"/>
      <c r="J712" s="26"/>
      <c r="K712" s="26"/>
      <c r="L712" s="26"/>
      <c r="M712" s="26"/>
      <c r="N712" s="25"/>
      <c r="O712" s="25"/>
      <c r="P712" s="26"/>
      <c r="Q712" s="26"/>
      <c r="R712" s="26"/>
    </row>
    <row r="713" spans="1:18" ht="18">
      <c r="A713" s="21">
        <v>708</v>
      </c>
      <c r="B713" s="22" t="s">
        <v>120</v>
      </c>
      <c r="C713" s="22" t="s">
        <v>802</v>
      </c>
      <c r="D713" s="23">
        <v>708433.98919999995</v>
      </c>
      <c r="E713" s="23">
        <v>3249211.4336999999</v>
      </c>
      <c r="F713" s="23">
        <v>1524789.1048999999</v>
      </c>
      <c r="G713" s="24">
        <f t="shared" si="11"/>
        <v>5482434.5278000003</v>
      </c>
      <c r="H713" s="25"/>
      <c r="I713" s="25"/>
      <c r="J713" s="26"/>
      <c r="K713" s="26"/>
      <c r="L713" s="26"/>
      <c r="M713" s="26"/>
      <c r="N713" s="25"/>
      <c r="O713" s="25"/>
      <c r="P713" s="26"/>
      <c r="Q713" s="26"/>
      <c r="R713" s="26"/>
    </row>
    <row r="714" spans="1:18" ht="18">
      <c r="A714" s="21">
        <v>709</v>
      </c>
      <c r="B714" s="22" t="s">
        <v>120</v>
      </c>
      <c r="C714" s="22" t="s">
        <v>804</v>
      </c>
      <c r="D714" s="23">
        <v>656935.88080000004</v>
      </c>
      <c r="E714" s="23">
        <v>3013016.8901999998</v>
      </c>
      <c r="F714" s="23">
        <v>1413947.7903</v>
      </c>
      <c r="G714" s="24">
        <f t="shared" si="11"/>
        <v>5083900.5613000002</v>
      </c>
      <c r="H714" s="25"/>
      <c r="I714" s="25"/>
      <c r="J714" s="26"/>
      <c r="K714" s="26"/>
      <c r="L714" s="26"/>
      <c r="M714" s="26"/>
      <c r="N714" s="25"/>
      <c r="O714" s="25"/>
      <c r="P714" s="26"/>
      <c r="Q714" s="26"/>
      <c r="R714" s="26"/>
    </row>
    <row r="715" spans="1:18" ht="18">
      <c r="A715" s="21">
        <v>710</v>
      </c>
      <c r="B715" s="22" t="s">
        <v>120</v>
      </c>
      <c r="C715" s="22" t="s">
        <v>806</v>
      </c>
      <c r="D715" s="23">
        <v>782162.09490000003</v>
      </c>
      <c r="E715" s="23">
        <v>3587363.1992000001</v>
      </c>
      <c r="F715" s="23">
        <v>1683476.8783</v>
      </c>
      <c r="G715" s="24">
        <f t="shared" si="11"/>
        <v>6053002.1723999996</v>
      </c>
      <c r="H715" s="25"/>
      <c r="I715" s="25"/>
      <c r="J715" s="26"/>
      <c r="K715" s="26"/>
      <c r="L715" s="26"/>
      <c r="M715" s="26"/>
      <c r="N715" s="25"/>
      <c r="O715" s="25"/>
      <c r="P715" s="26"/>
      <c r="Q715" s="26"/>
      <c r="R715" s="26"/>
    </row>
    <row r="716" spans="1:18" ht="18">
      <c r="A716" s="21">
        <v>711</v>
      </c>
      <c r="B716" s="22" t="s">
        <v>120</v>
      </c>
      <c r="C716" s="22" t="s">
        <v>808</v>
      </c>
      <c r="D716" s="23">
        <v>820645.87280000001</v>
      </c>
      <c r="E716" s="23">
        <v>3763867.9027</v>
      </c>
      <c r="F716" s="23">
        <v>1766306.9601</v>
      </c>
      <c r="G716" s="24">
        <f t="shared" si="11"/>
        <v>6350820.7356000002</v>
      </c>
      <c r="H716" s="25"/>
      <c r="I716" s="25"/>
      <c r="J716" s="26"/>
      <c r="K716" s="26"/>
      <c r="L716" s="26"/>
      <c r="M716" s="26"/>
      <c r="N716" s="25"/>
      <c r="O716" s="25"/>
      <c r="P716" s="26"/>
      <c r="Q716" s="26"/>
      <c r="R716" s="26"/>
    </row>
    <row r="717" spans="1:18" ht="18">
      <c r="A717" s="21">
        <v>712</v>
      </c>
      <c r="B717" s="22" t="s">
        <v>120</v>
      </c>
      <c r="C717" s="22" t="s">
        <v>810</v>
      </c>
      <c r="D717" s="23">
        <v>739445.40650000004</v>
      </c>
      <c r="E717" s="23">
        <v>3391444.3774999999</v>
      </c>
      <c r="F717" s="23">
        <v>1591536.1440999999</v>
      </c>
      <c r="G717" s="24">
        <f t="shared" si="11"/>
        <v>5722425.9281000001</v>
      </c>
      <c r="H717" s="25"/>
      <c r="I717" s="25"/>
      <c r="J717" s="26"/>
      <c r="K717" s="26"/>
      <c r="L717" s="26"/>
      <c r="M717" s="26"/>
      <c r="N717" s="25"/>
      <c r="O717" s="25"/>
      <c r="P717" s="26"/>
      <c r="Q717" s="26"/>
      <c r="R717" s="26"/>
    </row>
    <row r="718" spans="1:18" ht="18">
      <c r="A718" s="21">
        <v>713</v>
      </c>
      <c r="B718" s="22" t="s">
        <v>120</v>
      </c>
      <c r="C718" s="22" t="s">
        <v>812</v>
      </c>
      <c r="D718" s="23">
        <v>662128.06350000005</v>
      </c>
      <c r="E718" s="23">
        <v>3036830.6822000002</v>
      </c>
      <c r="F718" s="23">
        <v>1425123.1205</v>
      </c>
      <c r="G718" s="24">
        <f t="shared" si="11"/>
        <v>5124081.8662</v>
      </c>
      <c r="H718" s="25"/>
      <c r="I718" s="25"/>
      <c r="J718" s="26"/>
      <c r="K718" s="26"/>
      <c r="L718" s="26"/>
      <c r="M718" s="26"/>
      <c r="N718" s="25"/>
      <c r="O718" s="25"/>
      <c r="P718" s="26"/>
      <c r="Q718" s="26"/>
      <c r="R718" s="26"/>
    </row>
    <row r="719" spans="1:18" ht="18">
      <c r="A719" s="21">
        <v>714</v>
      </c>
      <c r="B719" s="22" t="s">
        <v>120</v>
      </c>
      <c r="C719" s="22" t="s">
        <v>814</v>
      </c>
      <c r="D719" s="23">
        <v>735781.79429999995</v>
      </c>
      <c r="E719" s="23">
        <v>3374641.3289999999</v>
      </c>
      <c r="F719" s="23">
        <v>1583650.8137999999</v>
      </c>
      <c r="G719" s="24">
        <f t="shared" si="11"/>
        <v>5694073.9370999997</v>
      </c>
      <c r="H719" s="25"/>
      <c r="I719" s="25"/>
      <c r="J719" s="26"/>
      <c r="K719" s="26"/>
      <c r="L719" s="26"/>
      <c r="M719" s="26"/>
      <c r="N719" s="25"/>
      <c r="O719" s="25"/>
      <c r="P719" s="26"/>
      <c r="Q719" s="26"/>
      <c r="R719" s="26"/>
    </row>
    <row r="720" spans="1:18" ht="18">
      <c r="A720" s="21">
        <v>715</v>
      </c>
      <c r="B720" s="22" t="s">
        <v>120</v>
      </c>
      <c r="C720" s="22" t="s">
        <v>816</v>
      </c>
      <c r="D720" s="23">
        <v>729837.78220000002</v>
      </c>
      <c r="E720" s="23">
        <v>3347379.2941999999</v>
      </c>
      <c r="F720" s="23">
        <v>1570857.2932</v>
      </c>
      <c r="G720" s="24">
        <f t="shared" si="11"/>
        <v>5648074.3695999999</v>
      </c>
      <c r="H720" s="25"/>
      <c r="I720" s="25"/>
      <c r="J720" s="26"/>
      <c r="K720" s="26"/>
      <c r="L720" s="26"/>
      <c r="M720" s="26"/>
      <c r="N720" s="25"/>
      <c r="O720" s="25"/>
      <c r="P720" s="26"/>
      <c r="Q720" s="26"/>
      <c r="R720" s="26"/>
    </row>
    <row r="721" spans="1:18" ht="18">
      <c r="A721" s="21">
        <v>716</v>
      </c>
      <c r="B721" s="22" t="s">
        <v>120</v>
      </c>
      <c r="C721" s="22" t="s">
        <v>818</v>
      </c>
      <c r="D721" s="23">
        <v>817211.41559999995</v>
      </c>
      <c r="E721" s="23">
        <v>3748115.8665999998</v>
      </c>
      <c r="F721" s="23">
        <v>1758914.8487</v>
      </c>
      <c r="G721" s="24">
        <f t="shared" si="11"/>
        <v>6324242.1309000002</v>
      </c>
      <c r="H721" s="25"/>
      <c r="I721" s="25"/>
      <c r="J721" s="26"/>
      <c r="K721" s="26"/>
      <c r="L721" s="26"/>
      <c r="M721" s="26"/>
      <c r="N721" s="25"/>
      <c r="O721" s="25"/>
      <c r="P721" s="26"/>
      <c r="Q721" s="26"/>
      <c r="R721" s="26"/>
    </row>
    <row r="722" spans="1:18" ht="18">
      <c r="A722" s="21">
        <v>717</v>
      </c>
      <c r="B722" s="22" t="s">
        <v>120</v>
      </c>
      <c r="C722" s="22" t="s">
        <v>820</v>
      </c>
      <c r="D722" s="23">
        <v>753435.9915</v>
      </c>
      <c r="E722" s="23">
        <v>3455611.7796</v>
      </c>
      <c r="F722" s="23">
        <v>1621648.6059999999</v>
      </c>
      <c r="G722" s="24">
        <f t="shared" si="11"/>
        <v>5830696.3771000002</v>
      </c>
      <c r="H722" s="25"/>
      <c r="I722" s="25"/>
      <c r="J722" s="26"/>
      <c r="K722" s="26"/>
      <c r="L722" s="26"/>
      <c r="M722" s="26"/>
      <c r="N722" s="25"/>
      <c r="O722" s="25"/>
      <c r="P722" s="26"/>
      <c r="Q722" s="26"/>
      <c r="R722" s="26"/>
    </row>
    <row r="723" spans="1:18" ht="18">
      <c r="A723" s="21">
        <v>718</v>
      </c>
      <c r="B723" s="22" t="s">
        <v>120</v>
      </c>
      <c r="C723" s="22" t="s">
        <v>822</v>
      </c>
      <c r="D723" s="23">
        <v>685637.74549999996</v>
      </c>
      <c r="E723" s="23">
        <v>3144657.1398999998</v>
      </c>
      <c r="F723" s="23">
        <v>1475723.8928</v>
      </c>
      <c r="G723" s="24">
        <f t="shared" si="11"/>
        <v>5306018.7781999996</v>
      </c>
      <c r="H723" s="25"/>
      <c r="I723" s="25"/>
      <c r="J723" s="26"/>
      <c r="K723" s="26"/>
      <c r="L723" s="26"/>
      <c r="M723" s="26"/>
      <c r="N723" s="25"/>
      <c r="O723" s="25"/>
      <c r="P723" s="26"/>
      <c r="Q723" s="26"/>
      <c r="R723" s="26"/>
    </row>
    <row r="724" spans="1:18" ht="18">
      <c r="A724" s="21">
        <v>719</v>
      </c>
      <c r="B724" s="22" t="s">
        <v>120</v>
      </c>
      <c r="C724" s="22" t="s">
        <v>824</v>
      </c>
      <c r="D724" s="23">
        <v>706787.02390000003</v>
      </c>
      <c r="E724" s="23">
        <v>3241657.6762999999</v>
      </c>
      <c r="F724" s="23">
        <v>1521244.2794999999</v>
      </c>
      <c r="G724" s="24">
        <f t="shared" si="11"/>
        <v>5469688.9797</v>
      </c>
      <c r="H724" s="25"/>
      <c r="I724" s="25"/>
      <c r="J724" s="26"/>
      <c r="K724" s="26"/>
      <c r="L724" s="26"/>
      <c r="M724" s="26"/>
      <c r="N724" s="25"/>
      <c r="O724" s="25"/>
      <c r="P724" s="26"/>
      <c r="Q724" s="26"/>
      <c r="R724" s="26"/>
    </row>
    <row r="725" spans="1:18" ht="18">
      <c r="A725" s="21">
        <v>720</v>
      </c>
      <c r="B725" s="22" t="s">
        <v>120</v>
      </c>
      <c r="C725" s="22" t="s">
        <v>826</v>
      </c>
      <c r="D725" s="23">
        <v>680038.94099999999</v>
      </c>
      <c r="E725" s="23">
        <v>3118978.3895</v>
      </c>
      <c r="F725" s="23">
        <v>1463673.3754</v>
      </c>
      <c r="G725" s="24">
        <f t="shared" si="11"/>
        <v>5262690.7059000004</v>
      </c>
      <c r="H725" s="25"/>
      <c r="I725" s="25"/>
      <c r="J725" s="26"/>
      <c r="K725" s="26"/>
      <c r="L725" s="26"/>
      <c r="M725" s="26"/>
      <c r="N725" s="25"/>
      <c r="O725" s="25"/>
      <c r="P725" s="26"/>
      <c r="Q725" s="26"/>
      <c r="R725" s="26"/>
    </row>
    <row r="726" spans="1:18" ht="18">
      <c r="A726" s="21">
        <v>721</v>
      </c>
      <c r="B726" s="22" t="s">
        <v>120</v>
      </c>
      <c r="C726" s="22" t="s">
        <v>828</v>
      </c>
      <c r="D726" s="23">
        <v>637536.35759999999</v>
      </c>
      <c r="E726" s="23">
        <v>2924041.5536000002</v>
      </c>
      <c r="F726" s="23">
        <v>1372193.4672999999</v>
      </c>
      <c r="G726" s="24">
        <f t="shared" si="11"/>
        <v>4933771.3784999996</v>
      </c>
      <c r="H726" s="25"/>
      <c r="I726" s="25"/>
      <c r="J726" s="26"/>
      <c r="K726" s="26"/>
      <c r="L726" s="26"/>
      <c r="M726" s="26"/>
      <c r="N726" s="25"/>
      <c r="O726" s="25"/>
      <c r="P726" s="26"/>
      <c r="Q726" s="26"/>
      <c r="R726" s="26"/>
    </row>
    <row r="727" spans="1:18" ht="18">
      <c r="A727" s="21">
        <v>722</v>
      </c>
      <c r="B727" s="22" t="s">
        <v>121</v>
      </c>
      <c r="C727" s="22" t="s">
        <v>832</v>
      </c>
      <c r="D727" s="23">
        <v>632801.04550000001</v>
      </c>
      <c r="E727" s="23">
        <v>2902323.1856</v>
      </c>
      <c r="F727" s="23">
        <v>1362001.4771</v>
      </c>
      <c r="G727" s="24">
        <f t="shared" si="11"/>
        <v>4897125.7082000002</v>
      </c>
      <c r="H727" s="25"/>
      <c r="I727" s="25"/>
      <c r="J727" s="26"/>
      <c r="K727" s="26"/>
      <c r="L727" s="26"/>
      <c r="M727" s="26"/>
      <c r="N727" s="25"/>
      <c r="O727" s="25"/>
      <c r="P727" s="26"/>
      <c r="Q727" s="26"/>
      <c r="R727" s="26"/>
    </row>
    <row r="728" spans="1:18" ht="18">
      <c r="A728" s="21">
        <v>723</v>
      </c>
      <c r="B728" s="22" t="s">
        <v>121</v>
      </c>
      <c r="C728" s="22" t="s">
        <v>834</v>
      </c>
      <c r="D728" s="23">
        <v>1082868.3156999999</v>
      </c>
      <c r="E728" s="23">
        <v>4966543.3424000004</v>
      </c>
      <c r="F728" s="23">
        <v>2330698.1808000002</v>
      </c>
      <c r="G728" s="24">
        <f t="shared" si="11"/>
        <v>8380109.8388999999</v>
      </c>
      <c r="H728" s="25"/>
      <c r="I728" s="25"/>
      <c r="J728" s="26"/>
      <c r="K728" s="26"/>
      <c r="L728" s="26"/>
      <c r="M728" s="26"/>
      <c r="N728" s="25"/>
      <c r="O728" s="25"/>
      <c r="P728" s="26"/>
      <c r="Q728" s="26"/>
      <c r="R728" s="26"/>
    </row>
    <row r="729" spans="1:18" ht="18">
      <c r="A729" s="21">
        <v>724</v>
      </c>
      <c r="B729" s="22" t="s">
        <v>121</v>
      </c>
      <c r="C729" s="22" t="s">
        <v>836</v>
      </c>
      <c r="D729" s="23">
        <v>743731.3432</v>
      </c>
      <c r="E729" s="23">
        <v>3411101.6985999998</v>
      </c>
      <c r="F729" s="23">
        <v>1600760.9267</v>
      </c>
      <c r="G729" s="24">
        <f t="shared" si="11"/>
        <v>5755593.9685000004</v>
      </c>
      <c r="H729" s="25"/>
      <c r="I729" s="25"/>
      <c r="J729" s="26"/>
      <c r="K729" s="26"/>
      <c r="L729" s="26"/>
      <c r="M729" s="26"/>
      <c r="N729" s="25"/>
      <c r="O729" s="25"/>
      <c r="P729" s="26"/>
      <c r="Q729" s="26"/>
      <c r="R729" s="26"/>
    </row>
    <row r="730" spans="1:18" ht="18">
      <c r="A730" s="21">
        <v>725</v>
      </c>
      <c r="B730" s="22" t="s">
        <v>121</v>
      </c>
      <c r="C730" s="22" t="s">
        <v>838</v>
      </c>
      <c r="D730" s="23">
        <v>888019.67150000005</v>
      </c>
      <c r="E730" s="23">
        <v>4072875.8276</v>
      </c>
      <c r="F730" s="23">
        <v>1911318.1195</v>
      </c>
      <c r="G730" s="24">
        <f t="shared" si="11"/>
        <v>6872213.6185999997</v>
      </c>
      <c r="H730" s="25"/>
      <c r="I730" s="25"/>
      <c r="J730" s="26"/>
      <c r="K730" s="26"/>
      <c r="L730" s="26"/>
      <c r="M730" s="26"/>
      <c r="N730" s="25"/>
      <c r="O730" s="25"/>
      <c r="P730" s="26"/>
      <c r="Q730" s="26"/>
      <c r="R730" s="26"/>
    </row>
    <row r="731" spans="1:18" ht="18">
      <c r="A731" s="21">
        <v>726</v>
      </c>
      <c r="B731" s="22" t="s">
        <v>121</v>
      </c>
      <c r="C731" s="22" t="s">
        <v>840</v>
      </c>
      <c r="D731" s="23">
        <v>959368.02659999998</v>
      </c>
      <c r="E731" s="23">
        <v>4400112.9375999998</v>
      </c>
      <c r="F731" s="23">
        <v>2064883.8662</v>
      </c>
      <c r="G731" s="24">
        <f t="shared" si="11"/>
        <v>7424364.8304000003</v>
      </c>
      <c r="H731" s="25"/>
      <c r="I731" s="25"/>
      <c r="J731" s="26"/>
      <c r="K731" s="26"/>
      <c r="L731" s="26"/>
      <c r="M731" s="26"/>
      <c r="N731" s="25"/>
      <c r="O731" s="25"/>
      <c r="P731" s="26"/>
      <c r="Q731" s="26"/>
      <c r="R731" s="26"/>
    </row>
    <row r="732" spans="1:18" ht="18">
      <c r="A732" s="21">
        <v>727</v>
      </c>
      <c r="B732" s="22" t="s">
        <v>121</v>
      </c>
      <c r="C732" s="22" t="s">
        <v>842</v>
      </c>
      <c r="D732" s="23">
        <v>664602.65240000002</v>
      </c>
      <c r="E732" s="23">
        <v>3048180.3105000001</v>
      </c>
      <c r="F732" s="23">
        <v>1430449.2711</v>
      </c>
      <c r="G732" s="24">
        <f t="shared" si="11"/>
        <v>5143232.2340000002</v>
      </c>
      <c r="H732" s="25"/>
      <c r="I732" s="25"/>
      <c r="J732" s="26"/>
      <c r="K732" s="26"/>
      <c r="L732" s="26"/>
      <c r="M732" s="26"/>
      <c r="N732" s="25"/>
      <c r="O732" s="25"/>
      <c r="P732" s="26"/>
      <c r="Q732" s="26"/>
      <c r="R732" s="26"/>
    </row>
    <row r="733" spans="1:18" ht="18">
      <c r="A733" s="21">
        <v>728</v>
      </c>
      <c r="B733" s="22" t="s">
        <v>121</v>
      </c>
      <c r="C733" s="22" t="s">
        <v>844</v>
      </c>
      <c r="D733" s="23">
        <v>639233.50970000005</v>
      </c>
      <c r="E733" s="23">
        <v>2931825.4917000001</v>
      </c>
      <c r="F733" s="23">
        <v>1375846.3117</v>
      </c>
      <c r="G733" s="24">
        <f t="shared" si="11"/>
        <v>4946905.3130999999</v>
      </c>
      <c r="H733" s="25"/>
      <c r="I733" s="25"/>
      <c r="J733" s="26"/>
      <c r="K733" s="26"/>
      <c r="L733" s="26"/>
      <c r="M733" s="26"/>
      <c r="N733" s="25"/>
      <c r="O733" s="25"/>
      <c r="P733" s="26"/>
      <c r="Q733" s="26"/>
      <c r="R733" s="26"/>
    </row>
    <row r="734" spans="1:18" ht="18">
      <c r="A734" s="21">
        <v>729</v>
      </c>
      <c r="B734" s="22" t="s">
        <v>121</v>
      </c>
      <c r="C734" s="22" t="s">
        <v>846</v>
      </c>
      <c r="D734" s="23">
        <v>992177.82799999998</v>
      </c>
      <c r="E734" s="23">
        <v>4550594.1163999997</v>
      </c>
      <c r="F734" s="23">
        <v>2135501.6351000001</v>
      </c>
      <c r="G734" s="24">
        <f t="shared" si="11"/>
        <v>7678273.5795</v>
      </c>
      <c r="H734" s="25"/>
      <c r="I734" s="25"/>
      <c r="J734" s="26"/>
      <c r="K734" s="26"/>
      <c r="L734" s="26"/>
      <c r="M734" s="26"/>
      <c r="N734" s="25"/>
      <c r="O734" s="25"/>
      <c r="P734" s="26"/>
      <c r="Q734" s="26"/>
      <c r="R734" s="26"/>
    </row>
    <row r="735" spans="1:18" ht="18">
      <c r="A735" s="21">
        <v>730</v>
      </c>
      <c r="B735" s="22" t="s">
        <v>121</v>
      </c>
      <c r="C735" s="22" t="s">
        <v>848</v>
      </c>
      <c r="D735" s="23">
        <v>706271.14599999995</v>
      </c>
      <c r="E735" s="23">
        <v>3239291.6176</v>
      </c>
      <c r="F735" s="23">
        <v>1520133.9361</v>
      </c>
      <c r="G735" s="24">
        <f t="shared" si="11"/>
        <v>5465696.6996999998</v>
      </c>
      <c r="H735" s="25"/>
      <c r="I735" s="25"/>
      <c r="J735" s="26"/>
      <c r="K735" s="26"/>
      <c r="L735" s="26"/>
      <c r="M735" s="26"/>
      <c r="N735" s="25"/>
      <c r="O735" s="25"/>
      <c r="P735" s="26"/>
      <c r="Q735" s="26"/>
      <c r="R735" s="26"/>
    </row>
    <row r="736" spans="1:18" ht="18">
      <c r="A736" s="21">
        <v>731</v>
      </c>
      <c r="B736" s="22" t="s">
        <v>121</v>
      </c>
      <c r="C736" s="22" t="s">
        <v>851</v>
      </c>
      <c r="D736" s="23">
        <v>652098.53540000005</v>
      </c>
      <c r="E736" s="23">
        <v>2990830.5496</v>
      </c>
      <c r="F736" s="23">
        <v>1403536.1901</v>
      </c>
      <c r="G736" s="24">
        <f t="shared" si="11"/>
        <v>5046465.2751000002</v>
      </c>
      <c r="H736" s="25"/>
      <c r="I736" s="25"/>
      <c r="J736" s="26"/>
      <c r="K736" s="26"/>
      <c r="L736" s="26"/>
      <c r="M736" s="26"/>
      <c r="N736" s="25"/>
      <c r="O736" s="25"/>
      <c r="P736" s="26"/>
      <c r="Q736" s="26"/>
      <c r="R736" s="26"/>
    </row>
    <row r="737" spans="1:18" ht="18">
      <c r="A737" s="21">
        <v>732</v>
      </c>
      <c r="B737" s="22" t="s">
        <v>121</v>
      </c>
      <c r="C737" s="22" t="s">
        <v>853</v>
      </c>
      <c r="D737" s="23">
        <v>973138.39780000004</v>
      </c>
      <c r="E737" s="23">
        <v>4463270.3359000003</v>
      </c>
      <c r="F737" s="23">
        <v>2094522.3537999999</v>
      </c>
      <c r="G737" s="24">
        <f t="shared" si="11"/>
        <v>7530931.0875000004</v>
      </c>
      <c r="H737" s="25"/>
      <c r="I737" s="25"/>
      <c r="J737" s="26"/>
      <c r="K737" s="26"/>
      <c r="L737" s="26"/>
      <c r="M737" s="26"/>
      <c r="N737" s="25"/>
      <c r="O737" s="25"/>
      <c r="P737" s="26"/>
      <c r="Q737" s="26"/>
      <c r="R737" s="26"/>
    </row>
    <row r="738" spans="1:18" ht="18">
      <c r="A738" s="21">
        <v>733</v>
      </c>
      <c r="B738" s="22" t="s">
        <v>121</v>
      </c>
      <c r="C738" s="22" t="s">
        <v>855</v>
      </c>
      <c r="D738" s="23">
        <v>770270.50320000004</v>
      </c>
      <c r="E738" s="23">
        <v>3532822.7672000001</v>
      </c>
      <c r="F738" s="23">
        <v>1657882.1584000001</v>
      </c>
      <c r="G738" s="24">
        <f t="shared" si="11"/>
        <v>5960975.4287999999</v>
      </c>
      <c r="H738" s="25"/>
      <c r="I738" s="25"/>
      <c r="J738" s="26"/>
      <c r="K738" s="26"/>
      <c r="L738" s="26"/>
      <c r="M738" s="26"/>
      <c r="N738" s="25"/>
      <c r="O738" s="25"/>
      <c r="P738" s="26"/>
      <c r="Q738" s="26"/>
      <c r="R738" s="26"/>
    </row>
    <row r="739" spans="1:18" ht="18">
      <c r="A739" s="21">
        <v>734</v>
      </c>
      <c r="B739" s="22" t="s">
        <v>121</v>
      </c>
      <c r="C739" s="22" t="s">
        <v>857</v>
      </c>
      <c r="D739" s="23">
        <v>662037.22089999996</v>
      </c>
      <c r="E739" s="23">
        <v>3036414.0351</v>
      </c>
      <c r="F739" s="23">
        <v>1424927.5963999999</v>
      </c>
      <c r="G739" s="24">
        <f t="shared" si="11"/>
        <v>5123378.8524000002</v>
      </c>
      <c r="H739" s="25"/>
      <c r="I739" s="25"/>
      <c r="J739" s="26"/>
      <c r="K739" s="26"/>
      <c r="L739" s="26"/>
      <c r="M739" s="26"/>
      <c r="N739" s="25"/>
      <c r="O739" s="25"/>
      <c r="P739" s="26"/>
      <c r="Q739" s="26"/>
      <c r="R739" s="26"/>
    </row>
    <row r="740" spans="1:18" ht="18">
      <c r="A740" s="21">
        <v>735</v>
      </c>
      <c r="B740" s="22" t="s">
        <v>121</v>
      </c>
      <c r="C740" s="22" t="s">
        <v>859</v>
      </c>
      <c r="D740" s="23">
        <v>948274.29469999997</v>
      </c>
      <c r="E740" s="23">
        <v>4349231.8657</v>
      </c>
      <c r="F740" s="23">
        <v>2041006.4099000001</v>
      </c>
      <c r="G740" s="24">
        <f t="shared" si="11"/>
        <v>7338512.5702999998</v>
      </c>
      <c r="H740" s="25"/>
      <c r="I740" s="25"/>
      <c r="J740" s="26"/>
      <c r="K740" s="26"/>
      <c r="L740" s="26"/>
      <c r="M740" s="26"/>
      <c r="N740" s="25"/>
      <c r="O740" s="25"/>
      <c r="P740" s="26"/>
      <c r="Q740" s="26"/>
      <c r="R740" s="26"/>
    </row>
    <row r="741" spans="1:18" ht="18">
      <c r="A741" s="21">
        <v>736</v>
      </c>
      <c r="B741" s="22" t="s">
        <v>121</v>
      </c>
      <c r="C741" s="22" t="s">
        <v>861</v>
      </c>
      <c r="D741" s="23">
        <v>628623.63699999999</v>
      </c>
      <c r="E741" s="23">
        <v>2883163.6258999999</v>
      </c>
      <c r="F741" s="23">
        <v>1353010.2838999999</v>
      </c>
      <c r="G741" s="24">
        <f t="shared" si="11"/>
        <v>4864797.5467999997</v>
      </c>
      <c r="H741" s="25"/>
      <c r="I741" s="25"/>
      <c r="J741" s="26"/>
      <c r="K741" s="26"/>
      <c r="L741" s="26"/>
      <c r="M741" s="26"/>
      <c r="N741" s="25"/>
      <c r="O741" s="25"/>
      <c r="P741" s="26"/>
      <c r="Q741" s="26"/>
      <c r="R741" s="26"/>
    </row>
    <row r="742" spans="1:18" ht="18">
      <c r="A742" s="21">
        <v>737</v>
      </c>
      <c r="B742" s="22" t="s">
        <v>121</v>
      </c>
      <c r="C742" s="22" t="s">
        <v>863</v>
      </c>
      <c r="D742" s="23">
        <v>681930.71909999999</v>
      </c>
      <c r="E742" s="23">
        <v>3127654.9734</v>
      </c>
      <c r="F742" s="23">
        <v>1467745.1205</v>
      </c>
      <c r="G742" s="24">
        <f t="shared" si="11"/>
        <v>5277330.8130000001</v>
      </c>
      <c r="H742" s="25"/>
      <c r="I742" s="25"/>
      <c r="J742" s="26"/>
      <c r="K742" s="26"/>
      <c r="L742" s="26"/>
      <c r="M742" s="26"/>
      <c r="N742" s="25"/>
      <c r="O742" s="25"/>
      <c r="P742" s="26"/>
      <c r="Q742" s="26"/>
      <c r="R742" s="26"/>
    </row>
    <row r="743" spans="1:18" ht="18">
      <c r="A743" s="21">
        <v>738</v>
      </c>
      <c r="B743" s="22" t="s">
        <v>122</v>
      </c>
      <c r="C743" s="22" t="s">
        <v>867</v>
      </c>
      <c r="D743" s="23">
        <v>704734.84660000005</v>
      </c>
      <c r="E743" s="23">
        <v>3232245.426</v>
      </c>
      <c r="F743" s="23">
        <v>1516827.3011</v>
      </c>
      <c r="G743" s="24">
        <f t="shared" si="11"/>
        <v>5453807.5736999996</v>
      </c>
      <c r="H743" s="25"/>
      <c r="I743" s="25"/>
      <c r="J743" s="26"/>
      <c r="K743" s="26"/>
      <c r="L743" s="26"/>
      <c r="M743" s="26"/>
      <c r="N743" s="25"/>
      <c r="O743" s="25"/>
      <c r="P743" s="26"/>
      <c r="Q743" s="26"/>
      <c r="R743" s="26"/>
    </row>
    <row r="744" spans="1:18" ht="18">
      <c r="A744" s="21">
        <v>739</v>
      </c>
      <c r="B744" s="22" t="s">
        <v>122</v>
      </c>
      <c r="C744" s="22" t="s">
        <v>869</v>
      </c>
      <c r="D744" s="23">
        <v>779858.87879999995</v>
      </c>
      <c r="E744" s="23">
        <v>3576799.5669</v>
      </c>
      <c r="F744" s="23">
        <v>1678519.5796999999</v>
      </c>
      <c r="G744" s="24">
        <f t="shared" si="11"/>
        <v>6035178.0253999997</v>
      </c>
      <c r="H744" s="25"/>
      <c r="I744" s="25"/>
      <c r="J744" s="26"/>
      <c r="K744" s="26"/>
      <c r="L744" s="26"/>
      <c r="M744" s="26"/>
      <c r="N744" s="25"/>
      <c r="O744" s="25"/>
      <c r="P744" s="26"/>
      <c r="Q744" s="26"/>
      <c r="R744" s="26"/>
    </row>
    <row r="745" spans="1:18" ht="18">
      <c r="A745" s="21">
        <v>740</v>
      </c>
      <c r="B745" s="22" t="s">
        <v>122</v>
      </c>
      <c r="C745" s="22" t="s">
        <v>871</v>
      </c>
      <c r="D745" s="23">
        <v>652967.96519999998</v>
      </c>
      <c r="E745" s="23">
        <v>2994818.1631999998</v>
      </c>
      <c r="F745" s="23">
        <v>1405407.4964000001</v>
      </c>
      <c r="G745" s="24">
        <f t="shared" si="11"/>
        <v>5053193.6248000003</v>
      </c>
      <c r="H745" s="25"/>
      <c r="I745" s="25"/>
      <c r="J745" s="26"/>
      <c r="K745" s="26"/>
      <c r="L745" s="26"/>
      <c r="M745" s="26"/>
      <c r="N745" s="25"/>
      <c r="O745" s="25"/>
      <c r="P745" s="26"/>
      <c r="Q745" s="26"/>
      <c r="R745" s="26"/>
    </row>
    <row r="746" spans="1:18" ht="18">
      <c r="A746" s="21">
        <v>741</v>
      </c>
      <c r="B746" s="22" t="s">
        <v>122</v>
      </c>
      <c r="C746" s="22" t="s">
        <v>873</v>
      </c>
      <c r="D746" s="23">
        <v>731086.06090000004</v>
      </c>
      <c r="E746" s="23">
        <v>3353104.4874</v>
      </c>
      <c r="F746" s="23">
        <v>1573544.0104</v>
      </c>
      <c r="G746" s="24">
        <f t="shared" si="11"/>
        <v>5657734.5586999999</v>
      </c>
      <c r="H746" s="25"/>
      <c r="I746" s="25"/>
      <c r="J746" s="26"/>
      <c r="K746" s="26"/>
      <c r="L746" s="26"/>
      <c r="M746" s="26"/>
      <c r="N746" s="25"/>
      <c r="O746" s="25"/>
      <c r="P746" s="26"/>
      <c r="Q746" s="26"/>
      <c r="R746" s="26"/>
    </row>
    <row r="747" spans="1:18" ht="18">
      <c r="A747" s="21">
        <v>742</v>
      </c>
      <c r="B747" s="22" t="s">
        <v>122</v>
      </c>
      <c r="C747" s="22" t="s">
        <v>875</v>
      </c>
      <c r="D747" s="23">
        <v>1025404.1287999999</v>
      </c>
      <c r="E747" s="23">
        <v>4702985.5575000001</v>
      </c>
      <c r="F747" s="23">
        <v>2207015.8513000002</v>
      </c>
      <c r="G747" s="24">
        <f t="shared" si="11"/>
        <v>7935405.5376000004</v>
      </c>
      <c r="H747" s="25"/>
      <c r="I747" s="25"/>
      <c r="J747" s="26"/>
      <c r="K747" s="26"/>
      <c r="L747" s="26"/>
      <c r="M747" s="26"/>
      <c r="N747" s="25"/>
      <c r="O747" s="25"/>
      <c r="P747" s="26"/>
      <c r="Q747" s="26"/>
      <c r="R747" s="26"/>
    </row>
    <row r="748" spans="1:18" ht="18">
      <c r="A748" s="21">
        <v>743</v>
      </c>
      <c r="B748" s="22" t="s">
        <v>122</v>
      </c>
      <c r="C748" s="22" t="s">
        <v>877</v>
      </c>
      <c r="D748" s="23">
        <v>849795.18389999995</v>
      </c>
      <c r="E748" s="23">
        <v>3897560.3511999999</v>
      </c>
      <c r="F748" s="23">
        <v>1829046.1179</v>
      </c>
      <c r="G748" s="24">
        <f t="shared" si="11"/>
        <v>6576401.6529999999</v>
      </c>
      <c r="H748" s="25"/>
      <c r="I748" s="25"/>
      <c r="J748" s="26"/>
      <c r="K748" s="26"/>
      <c r="L748" s="26"/>
      <c r="M748" s="26"/>
      <c r="N748" s="25"/>
      <c r="O748" s="25"/>
      <c r="P748" s="26"/>
      <c r="Q748" s="26"/>
      <c r="R748" s="26"/>
    </row>
    <row r="749" spans="1:18" ht="18">
      <c r="A749" s="21">
        <v>744</v>
      </c>
      <c r="B749" s="22" t="s">
        <v>122</v>
      </c>
      <c r="C749" s="22" t="s">
        <v>879</v>
      </c>
      <c r="D749" s="23">
        <v>782381.08259999997</v>
      </c>
      <c r="E749" s="23">
        <v>3588367.5797999999</v>
      </c>
      <c r="F749" s="23">
        <v>1683948.2138</v>
      </c>
      <c r="G749" s="24">
        <f t="shared" si="11"/>
        <v>6054696.8761999998</v>
      </c>
      <c r="H749" s="25"/>
      <c r="I749" s="25"/>
      <c r="J749" s="26"/>
      <c r="K749" s="26"/>
      <c r="L749" s="26"/>
      <c r="M749" s="26"/>
      <c r="N749" s="25"/>
      <c r="O749" s="25"/>
      <c r="P749" s="26"/>
      <c r="Q749" s="26"/>
      <c r="R749" s="26"/>
    </row>
    <row r="750" spans="1:18" ht="18">
      <c r="A750" s="21">
        <v>745</v>
      </c>
      <c r="B750" s="22" t="s">
        <v>122</v>
      </c>
      <c r="C750" s="22" t="s">
        <v>881</v>
      </c>
      <c r="D750" s="23">
        <v>679728.68389999995</v>
      </c>
      <c r="E750" s="23">
        <v>3117555.4045000002</v>
      </c>
      <c r="F750" s="23">
        <v>1463005.5974000001</v>
      </c>
      <c r="G750" s="24">
        <f t="shared" si="11"/>
        <v>5260289.6858000001</v>
      </c>
      <c r="H750" s="25"/>
      <c r="I750" s="25"/>
      <c r="J750" s="26"/>
      <c r="K750" s="26"/>
      <c r="L750" s="26"/>
      <c r="M750" s="26"/>
      <c r="N750" s="25"/>
      <c r="O750" s="25"/>
      <c r="P750" s="26"/>
      <c r="Q750" s="26"/>
      <c r="R750" s="26"/>
    </row>
    <row r="751" spans="1:18" ht="18">
      <c r="A751" s="21">
        <v>746</v>
      </c>
      <c r="B751" s="22" t="s">
        <v>122</v>
      </c>
      <c r="C751" s="22" t="s">
        <v>883</v>
      </c>
      <c r="D751" s="23">
        <v>896453.37159999995</v>
      </c>
      <c r="E751" s="23">
        <v>4111556.7426</v>
      </c>
      <c r="F751" s="23">
        <v>1929470.2893999999</v>
      </c>
      <c r="G751" s="24">
        <f t="shared" si="11"/>
        <v>6937480.4035999998</v>
      </c>
      <c r="H751" s="25"/>
      <c r="I751" s="25"/>
      <c r="J751" s="26"/>
      <c r="K751" s="26"/>
      <c r="L751" s="26"/>
      <c r="M751" s="26"/>
      <c r="N751" s="25"/>
      <c r="O751" s="25"/>
      <c r="P751" s="26"/>
      <c r="Q751" s="26"/>
      <c r="R751" s="26"/>
    </row>
    <row r="752" spans="1:18" ht="18">
      <c r="A752" s="21">
        <v>747</v>
      </c>
      <c r="B752" s="22" t="s">
        <v>122</v>
      </c>
      <c r="C752" s="22" t="s">
        <v>885</v>
      </c>
      <c r="D752" s="23">
        <v>632227.85629999998</v>
      </c>
      <c r="E752" s="23">
        <v>2899694.2702000001</v>
      </c>
      <c r="F752" s="23">
        <v>1360767.7804</v>
      </c>
      <c r="G752" s="24">
        <f t="shared" si="11"/>
        <v>4892689.9068999998</v>
      </c>
      <c r="H752" s="25"/>
      <c r="I752" s="25"/>
      <c r="J752" s="26"/>
      <c r="K752" s="26"/>
      <c r="L752" s="26"/>
      <c r="M752" s="26"/>
      <c r="N752" s="25"/>
      <c r="O752" s="25"/>
      <c r="P752" s="26"/>
      <c r="Q752" s="26"/>
      <c r="R752" s="26"/>
    </row>
    <row r="753" spans="1:18" ht="18">
      <c r="A753" s="21">
        <v>748</v>
      </c>
      <c r="B753" s="22" t="s">
        <v>122</v>
      </c>
      <c r="C753" s="22" t="s">
        <v>887</v>
      </c>
      <c r="D753" s="23">
        <v>605573.76639999996</v>
      </c>
      <c r="E753" s="23">
        <v>2777446.0794000002</v>
      </c>
      <c r="F753" s="23">
        <v>1303399.1809</v>
      </c>
      <c r="G753" s="24">
        <f t="shared" si="11"/>
        <v>4686419.0267000003</v>
      </c>
      <c r="H753" s="25"/>
      <c r="I753" s="25"/>
      <c r="J753" s="26"/>
      <c r="K753" s="26"/>
      <c r="L753" s="26"/>
      <c r="M753" s="26"/>
      <c r="N753" s="25"/>
      <c r="O753" s="25"/>
      <c r="P753" s="26"/>
      <c r="Q753" s="26"/>
      <c r="R753" s="26"/>
    </row>
    <row r="754" spans="1:18" ht="18">
      <c r="A754" s="21">
        <v>749</v>
      </c>
      <c r="B754" s="22" t="s">
        <v>122</v>
      </c>
      <c r="C754" s="22" t="s">
        <v>889</v>
      </c>
      <c r="D754" s="23">
        <v>649267.68590000004</v>
      </c>
      <c r="E754" s="23">
        <v>2977846.9424999999</v>
      </c>
      <c r="F754" s="23">
        <v>1397443.2463</v>
      </c>
      <c r="G754" s="24">
        <f t="shared" si="11"/>
        <v>5024557.8746999996</v>
      </c>
      <c r="H754" s="25"/>
      <c r="I754" s="25"/>
      <c r="J754" s="26"/>
      <c r="K754" s="26"/>
      <c r="L754" s="26"/>
      <c r="M754" s="26"/>
      <c r="N754" s="25"/>
      <c r="O754" s="25"/>
      <c r="P754" s="26"/>
      <c r="Q754" s="26"/>
      <c r="R754" s="26"/>
    </row>
    <row r="755" spans="1:18" ht="18">
      <c r="A755" s="21">
        <v>750</v>
      </c>
      <c r="B755" s="22" t="s">
        <v>122</v>
      </c>
      <c r="C755" s="22" t="s">
        <v>891</v>
      </c>
      <c r="D755" s="23">
        <v>706155.39939999999</v>
      </c>
      <c r="E755" s="23">
        <v>3238760.7492999998</v>
      </c>
      <c r="F755" s="23">
        <v>1519884.8104000001</v>
      </c>
      <c r="G755" s="24">
        <f t="shared" si="11"/>
        <v>5464800.9590999996</v>
      </c>
      <c r="H755" s="25"/>
      <c r="I755" s="25"/>
      <c r="J755" s="26"/>
      <c r="K755" s="26"/>
      <c r="L755" s="26"/>
      <c r="M755" s="26"/>
      <c r="N755" s="25"/>
      <c r="O755" s="25"/>
      <c r="P755" s="26"/>
      <c r="Q755" s="26"/>
      <c r="R755" s="26"/>
    </row>
    <row r="756" spans="1:18" ht="18">
      <c r="A756" s="21">
        <v>751</v>
      </c>
      <c r="B756" s="22" t="s">
        <v>122</v>
      </c>
      <c r="C756" s="22" t="s">
        <v>893</v>
      </c>
      <c r="D756" s="23">
        <v>777043.68570000003</v>
      </c>
      <c r="E756" s="23">
        <v>3563887.7675999999</v>
      </c>
      <c r="F756" s="23">
        <v>1672460.3337999999</v>
      </c>
      <c r="G756" s="24">
        <f t="shared" si="11"/>
        <v>6013391.7871000003</v>
      </c>
      <c r="H756" s="25"/>
      <c r="I756" s="25"/>
      <c r="J756" s="26"/>
      <c r="K756" s="26"/>
      <c r="L756" s="26"/>
      <c r="M756" s="26"/>
      <c r="N756" s="25"/>
      <c r="O756" s="25"/>
      <c r="P756" s="26"/>
      <c r="Q756" s="26"/>
      <c r="R756" s="26"/>
    </row>
    <row r="757" spans="1:18" ht="18">
      <c r="A757" s="21">
        <v>752</v>
      </c>
      <c r="B757" s="22" t="s">
        <v>122</v>
      </c>
      <c r="C757" s="22" t="s">
        <v>895</v>
      </c>
      <c r="D757" s="23">
        <v>720700.24690000003</v>
      </c>
      <c r="E757" s="23">
        <v>3305470.2598999999</v>
      </c>
      <c r="F757" s="23">
        <v>1551190.2323</v>
      </c>
      <c r="G757" s="24">
        <f t="shared" si="11"/>
        <v>5577360.7390999999</v>
      </c>
      <c r="H757" s="25"/>
      <c r="I757" s="25"/>
      <c r="J757" s="26"/>
      <c r="K757" s="26"/>
      <c r="L757" s="26"/>
      <c r="M757" s="26"/>
      <c r="N757" s="25"/>
      <c r="O757" s="25"/>
      <c r="P757" s="26"/>
      <c r="Q757" s="26"/>
      <c r="R757" s="26"/>
    </row>
    <row r="758" spans="1:18" ht="18">
      <c r="A758" s="21">
        <v>753</v>
      </c>
      <c r="B758" s="22" t="s">
        <v>122</v>
      </c>
      <c r="C758" s="22" t="s">
        <v>897</v>
      </c>
      <c r="D758" s="23">
        <v>751093.18030000001</v>
      </c>
      <c r="E758" s="23">
        <v>3444866.5458999998</v>
      </c>
      <c r="F758" s="23">
        <v>1616606.0855</v>
      </c>
      <c r="G758" s="24">
        <f t="shared" si="11"/>
        <v>5812565.8117000004</v>
      </c>
      <c r="H758" s="25"/>
      <c r="I758" s="25"/>
      <c r="J758" s="26"/>
      <c r="K758" s="26"/>
      <c r="L758" s="26"/>
      <c r="M758" s="26"/>
      <c r="N758" s="25"/>
      <c r="O758" s="25"/>
      <c r="P758" s="26"/>
      <c r="Q758" s="26"/>
      <c r="R758" s="26"/>
    </row>
    <row r="759" spans="1:18" ht="18">
      <c r="A759" s="21">
        <v>754</v>
      </c>
      <c r="B759" s="22" t="s">
        <v>122</v>
      </c>
      <c r="C759" s="22" t="s">
        <v>899</v>
      </c>
      <c r="D759" s="23">
        <v>749308.32019999996</v>
      </c>
      <c r="E759" s="23">
        <v>3436680.3377999999</v>
      </c>
      <c r="F759" s="23">
        <v>1612764.4639000001</v>
      </c>
      <c r="G759" s="24">
        <f t="shared" si="11"/>
        <v>5798753.1218999997</v>
      </c>
      <c r="H759" s="25"/>
      <c r="I759" s="25"/>
      <c r="J759" s="26"/>
      <c r="K759" s="26"/>
      <c r="L759" s="26"/>
      <c r="M759" s="26"/>
      <c r="N759" s="25"/>
      <c r="O759" s="25"/>
      <c r="P759" s="26"/>
      <c r="Q759" s="26"/>
      <c r="R759" s="26"/>
    </row>
    <row r="760" spans="1:18" ht="18">
      <c r="A760" s="21">
        <v>755</v>
      </c>
      <c r="B760" s="22" t="s">
        <v>123</v>
      </c>
      <c r="C760" s="22" t="s">
        <v>902</v>
      </c>
      <c r="D760" s="23">
        <v>705301.75879999995</v>
      </c>
      <c r="E760" s="23">
        <v>3234845.5523000001</v>
      </c>
      <c r="F760" s="23">
        <v>1518047.4876999999</v>
      </c>
      <c r="G760" s="24">
        <f t="shared" si="11"/>
        <v>5458194.7988</v>
      </c>
      <c r="H760" s="25"/>
      <c r="I760" s="25"/>
      <c r="J760" s="26"/>
      <c r="K760" s="26"/>
      <c r="L760" s="26"/>
      <c r="M760" s="26"/>
      <c r="N760" s="25"/>
      <c r="O760" s="25"/>
      <c r="P760" s="26"/>
      <c r="Q760" s="26"/>
      <c r="R760" s="26"/>
    </row>
    <row r="761" spans="1:18" ht="18">
      <c r="A761" s="21">
        <v>756</v>
      </c>
      <c r="B761" s="22" t="s">
        <v>123</v>
      </c>
      <c r="C761" s="22" t="s">
        <v>904</v>
      </c>
      <c r="D761" s="23">
        <v>682908.3811</v>
      </c>
      <c r="E761" s="23">
        <v>3132138.9909999999</v>
      </c>
      <c r="F761" s="23">
        <v>1469849.3791</v>
      </c>
      <c r="G761" s="24">
        <f t="shared" si="11"/>
        <v>5284896.7511999998</v>
      </c>
      <c r="H761" s="25"/>
      <c r="I761" s="25"/>
      <c r="J761" s="26"/>
      <c r="K761" s="26"/>
      <c r="L761" s="26"/>
      <c r="M761" s="26"/>
      <c r="N761" s="25"/>
      <c r="O761" s="25"/>
      <c r="P761" s="26"/>
      <c r="Q761" s="26"/>
      <c r="R761" s="26"/>
    </row>
    <row r="762" spans="1:18" ht="18">
      <c r="A762" s="21">
        <v>757</v>
      </c>
      <c r="B762" s="22" t="s">
        <v>123</v>
      </c>
      <c r="C762" s="22" t="s">
        <v>906</v>
      </c>
      <c r="D762" s="23">
        <v>805943.74840000004</v>
      </c>
      <c r="E762" s="23">
        <v>3696437.0458</v>
      </c>
      <c r="F762" s="23">
        <v>1734663.0249000001</v>
      </c>
      <c r="G762" s="24">
        <f t="shared" si="11"/>
        <v>6237043.8191</v>
      </c>
      <c r="H762" s="25"/>
      <c r="I762" s="25"/>
      <c r="J762" s="26"/>
      <c r="K762" s="26"/>
      <c r="L762" s="26"/>
      <c r="M762" s="26"/>
      <c r="N762" s="25"/>
      <c r="O762" s="25"/>
      <c r="P762" s="26"/>
      <c r="Q762" s="26"/>
      <c r="R762" s="26"/>
    </row>
    <row r="763" spans="1:18" ht="18">
      <c r="A763" s="21">
        <v>758</v>
      </c>
      <c r="B763" s="22" t="s">
        <v>123</v>
      </c>
      <c r="C763" s="22" t="s">
        <v>908</v>
      </c>
      <c r="D763" s="23">
        <v>889526.77619999996</v>
      </c>
      <c r="E763" s="23">
        <v>4079788.1184999999</v>
      </c>
      <c r="F763" s="23">
        <v>1914561.9176</v>
      </c>
      <c r="G763" s="24">
        <f t="shared" si="11"/>
        <v>6883876.8123000003</v>
      </c>
      <c r="H763" s="25"/>
      <c r="I763" s="25"/>
      <c r="J763" s="26"/>
      <c r="K763" s="26"/>
      <c r="L763" s="26"/>
      <c r="M763" s="26"/>
      <c r="N763" s="25"/>
      <c r="O763" s="25"/>
      <c r="P763" s="26"/>
      <c r="Q763" s="26"/>
      <c r="R763" s="26"/>
    </row>
    <row r="764" spans="1:18" ht="18">
      <c r="A764" s="21">
        <v>759</v>
      </c>
      <c r="B764" s="22" t="s">
        <v>123</v>
      </c>
      <c r="C764" s="22" t="s">
        <v>910</v>
      </c>
      <c r="D764" s="23">
        <v>774238.26029999997</v>
      </c>
      <c r="E764" s="23">
        <v>3551020.7670999998</v>
      </c>
      <c r="F764" s="23">
        <v>1666422.1111000001</v>
      </c>
      <c r="G764" s="24">
        <f t="shared" si="11"/>
        <v>5991681.1385000004</v>
      </c>
      <c r="H764" s="25"/>
      <c r="I764" s="25"/>
      <c r="J764" s="26"/>
      <c r="K764" s="26"/>
      <c r="L764" s="26"/>
      <c r="M764" s="26"/>
      <c r="N764" s="25"/>
      <c r="O764" s="25"/>
      <c r="P764" s="26"/>
      <c r="Q764" s="26"/>
      <c r="R764" s="26"/>
    </row>
    <row r="765" spans="1:18" ht="18">
      <c r="A765" s="21">
        <v>760</v>
      </c>
      <c r="B765" s="22" t="s">
        <v>123</v>
      </c>
      <c r="C765" s="22" t="s">
        <v>912</v>
      </c>
      <c r="D765" s="23">
        <v>1075074.4339000001</v>
      </c>
      <c r="E765" s="23">
        <v>4930796.9351000004</v>
      </c>
      <c r="F765" s="23">
        <v>2313923.1159000001</v>
      </c>
      <c r="G765" s="24">
        <f t="shared" si="11"/>
        <v>8319794.4848999996</v>
      </c>
      <c r="H765" s="25"/>
      <c r="I765" s="25"/>
      <c r="J765" s="26"/>
      <c r="K765" s="26"/>
      <c r="L765" s="26"/>
      <c r="M765" s="26"/>
      <c r="N765" s="25"/>
      <c r="O765" s="25"/>
      <c r="P765" s="26"/>
      <c r="Q765" s="26"/>
      <c r="R765" s="26"/>
    </row>
    <row r="766" spans="1:18" ht="18">
      <c r="A766" s="21">
        <v>761</v>
      </c>
      <c r="B766" s="22" t="s">
        <v>123</v>
      </c>
      <c r="C766" s="22" t="s">
        <v>914</v>
      </c>
      <c r="D766" s="23">
        <v>816472.39139999996</v>
      </c>
      <c r="E766" s="23">
        <v>3744726.3539</v>
      </c>
      <c r="F766" s="23">
        <v>1757324.219</v>
      </c>
      <c r="G766" s="24">
        <f t="shared" si="11"/>
        <v>6318522.9643000001</v>
      </c>
      <c r="H766" s="25"/>
      <c r="I766" s="25"/>
      <c r="J766" s="26"/>
      <c r="K766" s="26"/>
      <c r="L766" s="26"/>
      <c r="M766" s="26"/>
      <c r="N766" s="25"/>
      <c r="O766" s="25"/>
      <c r="P766" s="26"/>
      <c r="Q766" s="26"/>
      <c r="R766" s="26"/>
    </row>
    <row r="767" spans="1:18" ht="18">
      <c r="A767" s="21">
        <v>762</v>
      </c>
      <c r="B767" s="22" t="s">
        <v>123</v>
      </c>
      <c r="C767" s="22" t="s">
        <v>829</v>
      </c>
      <c r="D767" s="23">
        <v>740762.76820000005</v>
      </c>
      <c r="E767" s="23">
        <v>3397486.4175999998</v>
      </c>
      <c r="F767" s="23">
        <v>1594371.5511</v>
      </c>
      <c r="G767" s="24">
        <f t="shared" si="11"/>
        <v>5732620.7368999999</v>
      </c>
      <c r="H767" s="25"/>
      <c r="I767" s="25"/>
      <c r="J767" s="26"/>
      <c r="K767" s="26"/>
      <c r="L767" s="26"/>
      <c r="M767" s="26"/>
      <c r="N767" s="25"/>
      <c r="O767" s="25"/>
      <c r="P767" s="26"/>
      <c r="Q767" s="26"/>
      <c r="R767" s="26"/>
    </row>
    <row r="768" spans="1:18" ht="18">
      <c r="A768" s="21">
        <v>763</v>
      </c>
      <c r="B768" s="22" t="s">
        <v>123</v>
      </c>
      <c r="C768" s="22" t="s">
        <v>917</v>
      </c>
      <c r="D768" s="23">
        <v>800785.50040000002</v>
      </c>
      <c r="E768" s="23">
        <v>3672778.8949000002</v>
      </c>
      <c r="F768" s="23">
        <v>1723560.7339999999</v>
      </c>
      <c r="G768" s="24">
        <f t="shared" si="11"/>
        <v>6197125.1293000001</v>
      </c>
      <c r="H768" s="25"/>
      <c r="I768" s="25"/>
      <c r="J768" s="26"/>
      <c r="K768" s="26"/>
      <c r="L768" s="26"/>
      <c r="M768" s="26"/>
      <c r="N768" s="25"/>
      <c r="O768" s="25"/>
      <c r="P768" s="26"/>
      <c r="Q768" s="26"/>
      <c r="R768" s="26"/>
    </row>
    <row r="769" spans="1:18" ht="18">
      <c r="A769" s="21">
        <v>764</v>
      </c>
      <c r="B769" s="22" t="s">
        <v>123</v>
      </c>
      <c r="C769" s="22" t="s">
        <v>919</v>
      </c>
      <c r="D769" s="23">
        <v>1056971.5538999999</v>
      </c>
      <c r="E769" s="23">
        <v>4847768.6142999995</v>
      </c>
      <c r="F769" s="23">
        <v>2274959.6069</v>
      </c>
      <c r="G769" s="24">
        <f t="shared" si="11"/>
        <v>8179699.7751000002</v>
      </c>
      <c r="H769" s="25"/>
      <c r="I769" s="25"/>
      <c r="J769" s="26"/>
      <c r="K769" s="26"/>
      <c r="L769" s="26"/>
      <c r="M769" s="26"/>
      <c r="N769" s="25"/>
      <c r="O769" s="25"/>
      <c r="P769" s="26"/>
      <c r="Q769" s="26"/>
      <c r="R769" s="26"/>
    </row>
    <row r="770" spans="1:18" ht="18">
      <c r="A770" s="21">
        <v>765</v>
      </c>
      <c r="B770" s="22" t="s">
        <v>123</v>
      </c>
      <c r="C770" s="22" t="s">
        <v>921</v>
      </c>
      <c r="D770" s="23">
        <v>659951.86410000001</v>
      </c>
      <c r="E770" s="23">
        <v>3026849.6083</v>
      </c>
      <c r="F770" s="23">
        <v>1420439.2046999999</v>
      </c>
      <c r="G770" s="24">
        <f t="shared" si="11"/>
        <v>5107240.6771</v>
      </c>
      <c r="H770" s="25"/>
      <c r="I770" s="25"/>
      <c r="J770" s="26"/>
      <c r="K770" s="26"/>
      <c r="L770" s="26"/>
      <c r="M770" s="26"/>
      <c r="N770" s="25"/>
      <c r="O770" s="25"/>
      <c r="P770" s="26"/>
      <c r="Q770" s="26"/>
      <c r="R770" s="26"/>
    </row>
    <row r="771" spans="1:18" ht="36">
      <c r="A771" s="21">
        <v>766</v>
      </c>
      <c r="B771" s="22" t="s">
        <v>123</v>
      </c>
      <c r="C771" s="22" t="s">
        <v>923</v>
      </c>
      <c r="D771" s="23">
        <v>762255.3112</v>
      </c>
      <c r="E771" s="23">
        <v>3496061.3272000002</v>
      </c>
      <c r="F771" s="23">
        <v>1640630.7593</v>
      </c>
      <c r="G771" s="24">
        <f t="shared" si="11"/>
        <v>5898947.3976999996</v>
      </c>
      <c r="H771" s="25"/>
      <c r="I771" s="25"/>
      <c r="J771" s="26"/>
      <c r="K771" s="26"/>
      <c r="L771" s="26"/>
      <c r="M771" s="26"/>
      <c r="N771" s="25"/>
      <c r="O771" s="25"/>
      <c r="P771" s="26"/>
      <c r="Q771" s="26"/>
      <c r="R771" s="26"/>
    </row>
    <row r="772" spans="1:18" ht="18">
      <c r="A772" s="21">
        <v>767</v>
      </c>
      <c r="B772" s="22" t="s">
        <v>123</v>
      </c>
      <c r="C772" s="22" t="s">
        <v>925</v>
      </c>
      <c r="D772" s="23">
        <v>807584.44380000001</v>
      </c>
      <c r="E772" s="23">
        <v>3703962.0463999999</v>
      </c>
      <c r="F772" s="23">
        <v>1738194.3552999999</v>
      </c>
      <c r="G772" s="24">
        <f t="shared" si="11"/>
        <v>6249740.8454999998</v>
      </c>
      <c r="H772" s="25"/>
      <c r="I772" s="25"/>
      <c r="J772" s="26"/>
      <c r="K772" s="26"/>
      <c r="L772" s="26"/>
      <c r="M772" s="26"/>
      <c r="N772" s="25"/>
      <c r="O772" s="25"/>
      <c r="P772" s="26"/>
      <c r="Q772" s="26"/>
      <c r="R772" s="26"/>
    </row>
    <row r="773" spans="1:18" ht="18">
      <c r="A773" s="21">
        <v>768</v>
      </c>
      <c r="B773" s="22" t="s">
        <v>123</v>
      </c>
      <c r="C773" s="22" t="s">
        <v>927</v>
      </c>
      <c r="D773" s="23">
        <v>891901.90419999999</v>
      </c>
      <c r="E773" s="23">
        <v>4090681.5726999999</v>
      </c>
      <c r="F773" s="23">
        <v>1919673.9950000001</v>
      </c>
      <c r="G773" s="24">
        <f t="shared" si="11"/>
        <v>6902257.4719000002</v>
      </c>
      <c r="H773" s="25"/>
      <c r="I773" s="25"/>
      <c r="J773" s="26"/>
      <c r="K773" s="26"/>
      <c r="L773" s="26"/>
      <c r="M773" s="26"/>
      <c r="N773" s="25"/>
      <c r="O773" s="25"/>
      <c r="P773" s="26"/>
      <c r="Q773" s="26"/>
      <c r="R773" s="26"/>
    </row>
    <row r="774" spans="1:18" ht="18">
      <c r="A774" s="21">
        <v>769</v>
      </c>
      <c r="B774" s="22" t="s">
        <v>931</v>
      </c>
      <c r="C774" s="22" t="s">
        <v>932</v>
      </c>
      <c r="D774" s="23">
        <v>589164.32030000002</v>
      </c>
      <c r="E774" s="23">
        <v>2702184.6425000001</v>
      </c>
      <c r="F774" s="23">
        <v>1268080.5131999999</v>
      </c>
      <c r="G774" s="24">
        <f t="shared" si="11"/>
        <v>4559429.4759999998</v>
      </c>
      <c r="H774" s="25"/>
      <c r="I774" s="25"/>
      <c r="J774" s="26"/>
      <c r="K774" s="26"/>
      <c r="L774" s="26"/>
      <c r="M774" s="26"/>
      <c r="N774" s="25"/>
      <c r="O774" s="25"/>
      <c r="P774" s="26"/>
      <c r="Q774" s="26"/>
      <c r="R774" s="26"/>
    </row>
    <row r="775" spans="1:18" ht="36">
      <c r="A775" s="21">
        <v>770</v>
      </c>
      <c r="B775" s="22" t="s">
        <v>931</v>
      </c>
      <c r="C775" s="22" t="s">
        <v>934</v>
      </c>
      <c r="D775" s="23">
        <v>1503997.0593999999</v>
      </c>
      <c r="E775" s="23">
        <v>6898037.8079000004</v>
      </c>
      <c r="F775" s="23">
        <v>3237109.4060999998</v>
      </c>
      <c r="G775" s="24">
        <f t="shared" ref="G775:G779" si="12">D775+E775+F775</f>
        <v>11639144.273399999</v>
      </c>
      <c r="H775" s="25"/>
      <c r="I775" s="25"/>
      <c r="J775" s="26"/>
      <c r="K775" s="26"/>
      <c r="L775" s="26"/>
      <c r="M775" s="26"/>
      <c r="N775" s="25"/>
      <c r="O775" s="25"/>
      <c r="P775" s="26"/>
      <c r="Q775" s="26"/>
      <c r="R775" s="26"/>
    </row>
    <row r="776" spans="1:18" ht="18">
      <c r="A776" s="21">
        <v>771</v>
      </c>
      <c r="B776" s="22" t="s">
        <v>931</v>
      </c>
      <c r="C776" s="22" t="s">
        <v>936</v>
      </c>
      <c r="D776" s="23">
        <v>847160.41460000002</v>
      </c>
      <c r="E776" s="23">
        <v>3885476.0602000002</v>
      </c>
      <c r="F776" s="23">
        <v>1823375.2050000001</v>
      </c>
      <c r="G776" s="24">
        <f t="shared" si="12"/>
        <v>6556011.6798</v>
      </c>
      <c r="H776" s="25"/>
      <c r="I776" s="25"/>
      <c r="J776" s="26"/>
      <c r="K776" s="26"/>
      <c r="L776" s="26"/>
      <c r="M776" s="26"/>
      <c r="N776" s="25"/>
      <c r="O776" s="25"/>
      <c r="P776" s="26"/>
      <c r="Q776" s="26"/>
      <c r="R776" s="26"/>
    </row>
    <row r="777" spans="1:18" ht="18">
      <c r="A777" s="21">
        <v>772</v>
      </c>
      <c r="B777" s="22" t="s">
        <v>931</v>
      </c>
      <c r="C777" s="22" t="s">
        <v>938</v>
      </c>
      <c r="D777" s="23">
        <v>726027.70660000003</v>
      </c>
      <c r="E777" s="23">
        <v>3329904.4956</v>
      </c>
      <c r="F777" s="23">
        <v>1562656.7242000001</v>
      </c>
      <c r="G777" s="24">
        <f t="shared" si="12"/>
        <v>5618588.9264000002</v>
      </c>
      <c r="H777" s="25"/>
      <c r="I777" s="25"/>
      <c r="J777" s="26"/>
      <c r="K777" s="26"/>
      <c r="L777" s="26"/>
      <c r="M777" s="26"/>
      <c r="N777" s="25"/>
      <c r="O777" s="25"/>
      <c r="P777" s="26"/>
      <c r="Q777" s="26"/>
      <c r="R777" s="26"/>
    </row>
    <row r="778" spans="1:18" ht="18">
      <c r="A778" s="21">
        <v>773</v>
      </c>
      <c r="B778" s="22" t="s">
        <v>931</v>
      </c>
      <c r="C778" s="22" t="s">
        <v>940</v>
      </c>
      <c r="D778" s="23">
        <v>689849.77320000005</v>
      </c>
      <c r="E778" s="23">
        <v>3163975.4794999999</v>
      </c>
      <c r="F778" s="23">
        <v>1484789.5981999999</v>
      </c>
      <c r="G778" s="24">
        <f t="shared" si="12"/>
        <v>5338614.8509</v>
      </c>
      <c r="H778" s="25"/>
      <c r="I778" s="25"/>
      <c r="J778" s="26"/>
      <c r="K778" s="26"/>
      <c r="L778" s="26"/>
      <c r="M778" s="26"/>
      <c r="N778" s="25"/>
      <c r="O778" s="25"/>
      <c r="P778" s="26"/>
      <c r="Q778" s="26"/>
      <c r="R778" s="26"/>
    </row>
    <row r="779" spans="1:18" ht="18">
      <c r="A779" s="21">
        <v>774</v>
      </c>
      <c r="B779" s="22" t="s">
        <v>931</v>
      </c>
      <c r="C779" s="22" t="s">
        <v>942</v>
      </c>
      <c r="D779" s="23">
        <v>709605.65749999997</v>
      </c>
      <c r="E779" s="23">
        <v>3254585.2555999998</v>
      </c>
      <c r="F779" s="23">
        <v>1527310.9306000001</v>
      </c>
      <c r="G779" s="24">
        <f t="shared" si="12"/>
        <v>5491501.8437000001</v>
      </c>
      <c r="H779" s="25"/>
      <c r="I779" s="25"/>
      <c r="J779" s="26"/>
      <c r="K779" s="26"/>
      <c r="L779" s="26"/>
      <c r="M779" s="26"/>
      <c r="N779" s="25"/>
      <c r="O779" s="25"/>
      <c r="P779" s="26"/>
      <c r="Q779" s="26"/>
      <c r="R779" s="26"/>
    </row>
    <row r="780" spans="1:18" ht="18">
      <c r="A780" s="28"/>
      <c r="B780" s="209" t="s">
        <v>45</v>
      </c>
      <c r="C780" s="210"/>
      <c r="D780" s="13">
        <f>SUM(D6:D779)</f>
        <v>557533356.12279999</v>
      </c>
      <c r="E780" s="13">
        <f t="shared" ref="E780:G780" si="13">SUM(E6:E779)</f>
        <v>2557110165.5900002</v>
      </c>
      <c r="F780" s="13">
        <f t="shared" si="13"/>
        <v>1199999999.9983001</v>
      </c>
      <c r="G780" s="13">
        <f t="shared" si="13"/>
        <v>4314643521.7111101</v>
      </c>
    </row>
  </sheetData>
  <mergeCells count="4">
    <mergeCell ref="A1:G1"/>
    <mergeCell ref="A2:G2"/>
    <mergeCell ref="A3:G3"/>
    <mergeCell ref="B780:C780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sqref="A1:F1"/>
    </sheetView>
  </sheetViews>
  <sheetFormatPr defaultColWidth="9" defaultRowHeight="13.2"/>
  <cols>
    <col min="1" max="1" width="5" customWidth="1"/>
    <col min="2" max="3" width="20.33203125" customWidth="1"/>
    <col min="4" max="5" width="22.109375" customWidth="1"/>
    <col min="6" max="6" width="22" customWidth="1"/>
  </cols>
  <sheetData>
    <row r="1" spans="1:6" ht="20.399999999999999">
      <c r="A1" s="172" t="s">
        <v>17</v>
      </c>
      <c r="B1" s="172"/>
      <c r="C1" s="172"/>
      <c r="D1" s="172"/>
      <c r="E1" s="172"/>
      <c r="F1" s="172"/>
    </row>
    <row r="2" spans="1:6" ht="20.399999999999999">
      <c r="A2" s="172" t="s">
        <v>64</v>
      </c>
      <c r="B2" s="172"/>
      <c r="C2" s="172"/>
      <c r="D2" s="172"/>
      <c r="E2" s="172"/>
      <c r="F2" s="172"/>
    </row>
    <row r="3" spans="1:6" ht="35.4" customHeight="1">
      <c r="A3" s="212" t="s">
        <v>957</v>
      </c>
      <c r="B3" s="212"/>
      <c r="C3" s="212"/>
      <c r="D3" s="212"/>
      <c r="E3" s="212"/>
      <c r="F3" s="212"/>
    </row>
    <row r="4" spans="1:6" ht="104.4">
      <c r="A4" s="2" t="s">
        <v>953</v>
      </c>
      <c r="B4" s="2" t="s">
        <v>959</v>
      </c>
      <c r="C4" s="3" t="s">
        <v>954</v>
      </c>
      <c r="D4" s="4" t="s">
        <v>955</v>
      </c>
      <c r="E4" s="4" t="s">
        <v>961</v>
      </c>
      <c r="F4" s="5" t="s">
        <v>950</v>
      </c>
    </row>
    <row r="5" spans="1:6" ht="15.6">
      <c r="A5" s="6"/>
      <c r="B5" s="6"/>
      <c r="C5" s="153" t="s">
        <v>29</v>
      </c>
      <c r="D5" s="153" t="s">
        <v>29</v>
      </c>
      <c r="E5" s="153" t="s">
        <v>29</v>
      </c>
      <c r="F5" s="153" t="s">
        <v>29</v>
      </c>
    </row>
    <row r="6" spans="1:6" ht="18">
      <c r="A6" s="8">
        <v>1</v>
      </c>
      <c r="B6" s="9" t="s">
        <v>88</v>
      </c>
      <c r="C6" s="10">
        <v>11572256.6304</v>
      </c>
      <c r="D6" s="10">
        <v>53075811.058899999</v>
      </c>
      <c r="E6" s="10">
        <v>24907402.945700001</v>
      </c>
      <c r="F6" s="11">
        <f>SUM(C6:E6)</f>
        <v>89555470.635000005</v>
      </c>
    </row>
    <row r="7" spans="1:6" ht="18">
      <c r="A7" s="8">
        <v>2</v>
      </c>
      <c r="B7" s="9" t="s">
        <v>89</v>
      </c>
      <c r="C7" s="10">
        <v>14596740.850099999</v>
      </c>
      <c r="D7" s="10">
        <v>66947518.0308</v>
      </c>
      <c r="E7" s="10">
        <v>31417114.0211</v>
      </c>
      <c r="F7" s="11">
        <f t="shared" ref="F7:F42" si="0">SUM(C7:E7)</f>
        <v>112961372.902</v>
      </c>
    </row>
    <row r="8" spans="1:6" ht="18">
      <c r="A8" s="8">
        <v>3</v>
      </c>
      <c r="B8" s="9" t="s">
        <v>90</v>
      </c>
      <c r="C8" s="10">
        <v>19442001.067499999</v>
      </c>
      <c r="D8" s="10">
        <v>89170159.996299997</v>
      </c>
      <c r="E8" s="10">
        <v>41845749.719899997</v>
      </c>
      <c r="F8" s="11">
        <f t="shared" si="0"/>
        <v>150457910.78369999</v>
      </c>
    </row>
    <row r="9" spans="1:6" ht="18">
      <c r="A9" s="8">
        <v>4</v>
      </c>
      <c r="B9" s="9" t="s">
        <v>91</v>
      </c>
      <c r="C9" s="10">
        <v>14675623.184900001</v>
      </c>
      <c r="D9" s="10">
        <v>67309309.516100004</v>
      </c>
      <c r="E9" s="10">
        <v>31586895.436099999</v>
      </c>
      <c r="F9" s="11">
        <f t="shared" si="0"/>
        <v>113571828.1371</v>
      </c>
    </row>
    <row r="10" spans="1:6" ht="18">
      <c r="A10" s="8">
        <v>5</v>
      </c>
      <c r="B10" s="9" t="s">
        <v>92</v>
      </c>
      <c r="C10" s="10">
        <v>16659736.4377</v>
      </c>
      <c r="D10" s="10">
        <v>76409385.973900005</v>
      </c>
      <c r="E10" s="10">
        <v>35857376.972800002</v>
      </c>
      <c r="F10" s="11">
        <f t="shared" si="0"/>
        <v>128926499.3844</v>
      </c>
    </row>
    <row r="11" spans="1:6" ht="18">
      <c r="A11" s="8">
        <v>6</v>
      </c>
      <c r="B11" s="9" t="s">
        <v>93</v>
      </c>
      <c r="C11" s="10">
        <v>6781122.5319999997</v>
      </c>
      <c r="D11" s="10">
        <v>31101416.929499999</v>
      </c>
      <c r="E11" s="10">
        <v>14595264.9274</v>
      </c>
      <c r="F11" s="11">
        <f t="shared" si="0"/>
        <v>52477804.388899997</v>
      </c>
    </row>
    <row r="12" spans="1:6" ht="18">
      <c r="A12" s="8">
        <v>7</v>
      </c>
      <c r="B12" s="9" t="s">
        <v>94</v>
      </c>
      <c r="C12" s="10">
        <v>18128371.650899999</v>
      </c>
      <c r="D12" s="10">
        <v>83145237.723399997</v>
      </c>
      <c r="E12" s="10">
        <v>39018375.747100003</v>
      </c>
      <c r="F12" s="11">
        <f t="shared" si="0"/>
        <v>140291985.1214</v>
      </c>
    </row>
    <row r="13" spans="1:6" ht="18">
      <c r="A13" s="8">
        <v>8</v>
      </c>
      <c r="B13" s="9" t="s">
        <v>95</v>
      </c>
      <c r="C13" s="10">
        <v>19681978.972899999</v>
      </c>
      <c r="D13" s="10">
        <v>90270811.527400002</v>
      </c>
      <c r="E13" s="10">
        <v>42362263.186999999</v>
      </c>
      <c r="F13" s="11">
        <f t="shared" si="0"/>
        <v>152315053.6873</v>
      </c>
    </row>
    <row r="14" spans="1:6" ht="18">
      <c r="A14" s="8">
        <v>9</v>
      </c>
      <c r="B14" s="9" t="s">
        <v>96</v>
      </c>
      <c r="C14" s="10">
        <v>12688351.9421</v>
      </c>
      <c r="D14" s="10">
        <v>58194749.030599996</v>
      </c>
      <c r="E14" s="10">
        <v>27309616.8387</v>
      </c>
      <c r="F14" s="11">
        <f t="shared" si="0"/>
        <v>98192717.811399996</v>
      </c>
    </row>
    <row r="15" spans="1:6" ht="18">
      <c r="A15" s="8">
        <v>10</v>
      </c>
      <c r="B15" s="9" t="s">
        <v>97</v>
      </c>
      <c r="C15" s="10">
        <v>16258303.2256</v>
      </c>
      <c r="D15" s="10">
        <v>74568224.477400005</v>
      </c>
      <c r="E15" s="10">
        <v>34993357.179799996</v>
      </c>
      <c r="F15" s="11">
        <f t="shared" si="0"/>
        <v>125819884.8828</v>
      </c>
    </row>
    <row r="16" spans="1:6" ht="18">
      <c r="A16" s="8">
        <v>11</v>
      </c>
      <c r="B16" s="9" t="s">
        <v>98</v>
      </c>
      <c r="C16" s="10">
        <v>9386025.0359000005</v>
      </c>
      <c r="D16" s="10">
        <v>43048724.834600002</v>
      </c>
      <c r="E16" s="10">
        <v>20201894.5044</v>
      </c>
      <c r="F16" s="11">
        <f t="shared" si="0"/>
        <v>72636644.374899998</v>
      </c>
    </row>
    <row r="17" spans="1:6" ht="18">
      <c r="A17" s="8">
        <v>12</v>
      </c>
      <c r="B17" s="9" t="s">
        <v>99</v>
      </c>
      <c r="C17" s="10">
        <v>12439802.5418</v>
      </c>
      <c r="D17" s="10">
        <v>57054784.594099998</v>
      </c>
      <c r="E17" s="10">
        <v>26774654.621599998</v>
      </c>
      <c r="F17" s="11">
        <f t="shared" si="0"/>
        <v>96269241.757499993</v>
      </c>
    </row>
    <row r="18" spans="1:6" ht="18">
      <c r="A18" s="8">
        <v>13</v>
      </c>
      <c r="B18" s="9" t="s">
        <v>100</v>
      </c>
      <c r="C18" s="10">
        <v>9877654.3395000007</v>
      </c>
      <c r="D18" s="10">
        <v>45303568.022399999</v>
      </c>
      <c r="E18" s="10">
        <v>21260046.734999999</v>
      </c>
      <c r="F18" s="11">
        <f t="shared" si="0"/>
        <v>76441269.096900001</v>
      </c>
    </row>
    <row r="19" spans="1:6" ht="18">
      <c r="A19" s="8">
        <v>14</v>
      </c>
      <c r="B19" s="9" t="s">
        <v>101</v>
      </c>
      <c r="C19" s="10">
        <v>12639024.325300001</v>
      </c>
      <c r="D19" s="10">
        <v>57968509.381200001</v>
      </c>
      <c r="E19" s="10">
        <v>27203447.154199999</v>
      </c>
      <c r="F19" s="11">
        <f t="shared" si="0"/>
        <v>97810980.860699996</v>
      </c>
    </row>
    <row r="20" spans="1:6" ht="18">
      <c r="A20" s="8">
        <v>15</v>
      </c>
      <c r="B20" s="9" t="s">
        <v>102</v>
      </c>
      <c r="C20" s="10">
        <v>8660268.2949999999</v>
      </c>
      <c r="D20" s="10">
        <v>39720063.114799999</v>
      </c>
      <c r="E20" s="10">
        <v>18639820.989799999</v>
      </c>
      <c r="F20" s="11">
        <f t="shared" si="0"/>
        <v>67020152.399599999</v>
      </c>
    </row>
    <row r="21" spans="1:6" ht="18">
      <c r="A21" s="8">
        <v>16</v>
      </c>
      <c r="B21" s="9" t="s">
        <v>103</v>
      </c>
      <c r="C21" s="10">
        <v>16939104.123199999</v>
      </c>
      <c r="D21" s="10">
        <v>77690697.557699993</v>
      </c>
      <c r="E21" s="10">
        <v>36458670.542999998</v>
      </c>
      <c r="F21" s="11">
        <f t="shared" si="0"/>
        <v>131088472.22390001</v>
      </c>
    </row>
    <row r="22" spans="1:6" ht="18">
      <c r="A22" s="8">
        <v>17</v>
      </c>
      <c r="B22" s="9" t="s">
        <v>104</v>
      </c>
      <c r="C22" s="10">
        <v>17796123.751600001</v>
      </c>
      <c r="D22" s="10">
        <v>81621392.611200005</v>
      </c>
      <c r="E22" s="10">
        <v>38303266.105300002</v>
      </c>
      <c r="F22" s="11">
        <f t="shared" si="0"/>
        <v>137720782.46810001</v>
      </c>
    </row>
    <row r="23" spans="1:6" ht="18">
      <c r="A23" s="8">
        <v>18</v>
      </c>
      <c r="B23" s="9" t="s">
        <v>105</v>
      </c>
      <c r="C23" s="10">
        <v>20013426.274500001</v>
      </c>
      <c r="D23" s="10">
        <v>91790984.724000007</v>
      </c>
      <c r="E23" s="10">
        <v>43075649.673100002</v>
      </c>
      <c r="F23" s="11">
        <f t="shared" si="0"/>
        <v>154880060.67160001</v>
      </c>
    </row>
    <row r="24" spans="1:6" ht="18">
      <c r="A24" s="8">
        <v>19</v>
      </c>
      <c r="B24" s="9" t="s">
        <v>106</v>
      </c>
      <c r="C24" s="10">
        <v>31863089.894299999</v>
      </c>
      <c r="D24" s="10">
        <v>146139114.69409999</v>
      </c>
      <c r="E24" s="10">
        <v>68580126.109899998</v>
      </c>
      <c r="F24" s="11">
        <f t="shared" si="0"/>
        <v>246582330.6983</v>
      </c>
    </row>
    <row r="25" spans="1:6" ht="18">
      <c r="A25" s="8">
        <v>20</v>
      </c>
      <c r="B25" s="9" t="s">
        <v>107</v>
      </c>
      <c r="C25" s="10">
        <v>24257912.6919</v>
      </c>
      <c r="D25" s="10">
        <v>111258195.5132</v>
      </c>
      <c r="E25" s="10">
        <v>52211217.339000002</v>
      </c>
      <c r="F25" s="11">
        <f t="shared" si="0"/>
        <v>187727325.54409999</v>
      </c>
    </row>
    <row r="26" spans="1:6" ht="18">
      <c r="A26" s="8">
        <v>21</v>
      </c>
      <c r="B26" s="9" t="s">
        <v>108</v>
      </c>
      <c r="C26" s="10">
        <v>15309346.7322</v>
      </c>
      <c r="D26" s="10">
        <v>70215863.727400005</v>
      </c>
      <c r="E26" s="10">
        <v>32950882.447900001</v>
      </c>
      <c r="F26" s="11">
        <f t="shared" si="0"/>
        <v>118476092.9075</v>
      </c>
    </row>
    <row r="27" spans="1:6" ht="18">
      <c r="A27" s="8">
        <v>22</v>
      </c>
      <c r="B27" s="9" t="s">
        <v>109</v>
      </c>
      <c r="C27" s="10">
        <v>15823331.2345</v>
      </c>
      <c r="D27" s="10">
        <v>72573238.370000005</v>
      </c>
      <c r="E27" s="10">
        <v>34057150.613200001</v>
      </c>
      <c r="F27" s="11">
        <f t="shared" si="0"/>
        <v>122453720.2177</v>
      </c>
    </row>
    <row r="28" spans="1:6" ht="18">
      <c r="A28" s="8">
        <v>23</v>
      </c>
      <c r="B28" s="9" t="s">
        <v>110</v>
      </c>
      <c r="C28" s="10">
        <v>11196664.262</v>
      </c>
      <c r="D28" s="10">
        <v>51353167.8248</v>
      </c>
      <c r="E28" s="10">
        <v>24099001.372099999</v>
      </c>
      <c r="F28" s="11">
        <f t="shared" si="0"/>
        <v>86648833.458900005</v>
      </c>
    </row>
    <row r="29" spans="1:6" ht="18">
      <c r="A29" s="8">
        <v>24</v>
      </c>
      <c r="B29" s="9" t="s">
        <v>111</v>
      </c>
      <c r="C29" s="10">
        <v>19073474.890000001</v>
      </c>
      <c r="D29" s="10">
        <v>87479925.6373</v>
      </c>
      <c r="E29" s="10">
        <v>41052556.975299999</v>
      </c>
      <c r="F29" s="11">
        <f t="shared" si="0"/>
        <v>147605957.50260001</v>
      </c>
    </row>
    <row r="30" spans="1:6" ht="18">
      <c r="A30" s="8">
        <v>25</v>
      </c>
      <c r="B30" s="9" t="s">
        <v>112</v>
      </c>
      <c r="C30" s="10">
        <v>9989354.3157000002</v>
      </c>
      <c r="D30" s="10">
        <v>45815876.642800003</v>
      </c>
      <c r="E30" s="10">
        <v>21500462.792599998</v>
      </c>
      <c r="F30" s="11">
        <f t="shared" si="0"/>
        <v>77305693.751100004</v>
      </c>
    </row>
    <row r="31" spans="1:6" ht="18">
      <c r="A31" s="8">
        <v>26</v>
      </c>
      <c r="B31" s="9" t="s">
        <v>113</v>
      </c>
      <c r="C31" s="10">
        <v>18489524.2881</v>
      </c>
      <c r="D31" s="10">
        <v>84801653.560499996</v>
      </c>
      <c r="E31" s="10">
        <v>39795698.144599997</v>
      </c>
      <c r="F31" s="11">
        <f t="shared" si="0"/>
        <v>143086875.9932</v>
      </c>
    </row>
    <row r="32" spans="1:6" ht="18">
      <c r="A32" s="8">
        <v>27</v>
      </c>
      <c r="B32" s="9" t="s">
        <v>114</v>
      </c>
      <c r="C32" s="10">
        <v>13190359.775900001</v>
      </c>
      <c r="D32" s="10">
        <v>60497193.038099997</v>
      </c>
      <c r="E32" s="10">
        <v>28390107.169599999</v>
      </c>
      <c r="F32" s="11">
        <f t="shared" si="0"/>
        <v>102077659.98360001</v>
      </c>
    </row>
    <row r="33" spans="1:6" ht="18">
      <c r="A33" s="8">
        <v>28</v>
      </c>
      <c r="B33" s="9" t="s">
        <v>115</v>
      </c>
      <c r="C33" s="10">
        <v>12597627.934599999</v>
      </c>
      <c r="D33" s="10">
        <v>57778646.067199998</v>
      </c>
      <c r="E33" s="10">
        <v>27114348.147399999</v>
      </c>
      <c r="F33" s="11">
        <f t="shared" si="0"/>
        <v>97490622.149200007</v>
      </c>
    </row>
    <row r="34" spans="1:6" ht="18">
      <c r="A34" s="8">
        <v>29</v>
      </c>
      <c r="B34" s="9" t="s">
        <v>116</v>
      </c>
      <c r="C34" s="10">
        <v>17063805.546</v>
      </c>
      <c r="D34" s="10">
        <v>78262636.9287</v>
      </c>
      <c r="E34" s="10">
        <v>36727070.103399999</v>
      </c>
      <c r="F34" s="11">
        <f t="shared" si="0"/>
        <v>132053512.5781</v>
      </c>
    </row>
    <row r="35" spans="1:6" ht="18">
      <c r="A35" s="8">
        <v>30</v>
      </c>
      <c r="B35" s="9" t="s">
        <v>117</v>
      </c>
      <c r="C35" s="10">
        <v>21524659.304400001</v>
      </c>
      <c r="D35" s="10">
        <v>98722210.095300004</v>
      </c>
      <c r="E35" s="10">
        <v>46328333.330300003</v>
      </c>
      <c r="F35" s="11">
        <f t="shared" si="0"/>
        <v>166575202.72999999</v>
      </c>
    </row>
    <row r="36" spans="1:6" ht="18">
      <c r="A36" s="8">
        <v>31</v>
      </c>
      <c r="B36" s="9" t="s">
        <v>118</v>
      </c>
      <c r="C36" s="10">
        <v>13493077.382200001</v>
      </c>
      <c r="D36" s="10">
        <v>61885598.340599999</v>
      </c>
      <c r="E36" s="10">
        <v>29041657.652600002</v>
      </c>
      <c r="F36" s="11">
        <f t="shared" si="0"/>
        <v>104420333.37540001</v>
      </c>
    </row>
    <row r="37" spans="1:6" ht="18">
      <c r="A37" s="8">
        <v>32</v>
      </c>
      <c r="B37" s="9" t="s">
        <v>119</v>
      </c>
      <c r="C37" s="10">
        <v>16725417.429099999</v>
      </c>
      <c r="D37" s="10">
        <v>76710629.889200002</v>
      </c>
      <c r="E37" s="10">
        <v>35998744.639700003</v>
      </c>
      <c r="F37" s="11">
        <f t="shared" si="0"/>
        <v>129434791.958</v>
      </c>
    </row>
    <row r="38" spans="1:6" ht="18">
      <c r="A38" s="8">
        <v>33</v>
      </c>
      <c r="B38" s="9" t="s">
        <v>120</v>
      </c>
      <c r="C38" s="10">
        <v>16845084.043400001</v>
      </c>
      <c r="D38" s="10">
        <v>77259477.257599995</v>
      </c>
      <c r="E38" s="10">
        <v>36256307.591600001</v>
      </c>
      <c r="F38" s="11">
        <f t="shared" si="0"/>
        <v>130360868.8926</v>
      </c>
    </row>
    <row r="39" spans="1:6" ht="18">
      <c r="A39" s="8">
        <v>34</v>
      </c>
      <c r="B39" s="9" t="s">
        <v>121</v>
      </c>
      <c r="C39" s="10">
        <v>12625446.8467</v>
      </c>
      <c r="D39" s="10">
        <v>57906236.680799998</v>
      </c>
      <c r="E39" s="10">
        <v>27174223.837299999</v>
      </c>
      <c r="F39" s="11">
        <f t="shared" si="0"/>
        <v>97705907.364800006</v>
      </c>
    </row>
    <row r="40" spans="1:6" ht="18">
      <c r="A40" s="8">
        <v>35</v>
      </c>
      <c r="B40" s="9" t="s">
        <v>122</v>
      </c>
      <c r="C40" s="10">
        <v>12693780.3434</v>
      </c>
      <c r="D40" s="10">
        <v>58219646.231700003</v>
      </c>
      <c r="E40" s="10">
        <v>27321300.5909</v>
      </c>
      <c r="F40" s="11">
        <f t="shared" si="0"/>
        <v>98234727.165999994</v>
      </c>
    </row>
    <row r="41" spans="1:6" ht="18">
      <c r="A41" s="8">
        <v>36</v>
      </c>
      <c r="B41" s="9" t="s">
        <v>123</v>
      </c>
      <c r="C41" s="10">
        <v>11469679.095899999</v>
      </c>
      <c r="D41" s="10">
        <v>52605342.245099999</v>
      </c>
      <c r="E41" s="10">
        <v>24686621.461599998</v>
      </c>
      <c r="F41" s="11">
        <f t="shared" si="0"/>
        <v>88761642.802599996</v>
      </c>
    </row>
    <row r="42" spans="1:6" ht="18">
      <c r="A42" s="8">
        <v>37</v>
      </c>
      <c r="B42" s="9" t="s">
        <v>931</v>
      </c>
      <c r="C42" s="10">
        <v>5065804.9315999998</v>
      </c>
      <c r="D42" s="10">
        <v>23234163.741300002</v>
      </c>
      <c r="E42" s="10">
        <v>10903322.3773</v>
      </c>
      <c r="F42" s="11">
        <f t="shared" si="0"/>
        <v>39203291.0502</v>
      </c>
    </row>
    <row r="43" spans="1:6" ht="17.399999999999999">
      <c r="A43" s="213" t="s">
        <v>45</v>
      </c>
      <c r="B43" s="213"/>
      <c r="C43" s="13">
        <f>SUM(C6:C42)</f>
        <v>557533356.12279999</v>
      </c>
      <c r="D43" s="13">
        <f t="shared" ref="D43:F43" si="1">SUM(D6:D42)</f>
        <v>2557110165.5900002</v>
      </c>
      <c r="E43" s="13">
        <f t="shared" si="1"/>
        <v>1199999999.9983001</v>
      </c>
      <c r="F43" s="13">
        <f t="shared" si="1"/>
        <v>4314643521.7110996</v>
      </c>
    </row>
  </sheetData>
  <mergeCells count="4">
    <mergeCell ref="A1:F1"/>
    <mergeCell ref="A2:F2"/>
    <mergeCell ref="A3:F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MONTHENTRY</vt:lpstr>
      <vt:lpstr>Sum &amp; FG</vt:lpstr>
      <vt:lpstr>State Details</vt:lpstr>
      <vt:lpstr>LG Details</vt:lpstr>
      <vt:lpstr>Sum</vt:lpstr>
      <vt:lpstr>Ecology to States</vt:lpstr>
      <vt:lpstr>ECOLOGY TO INDIVIDUAL LGCS</vt:lpstr>
      <vt:lpstr>Ecology to LGCs</vt:lpstr>
      <vt:lpstr>acctmonth</vt:lpstr>
      <vt:lpstr>previuosmonth</vt:lpstr>
      <vt:lpstr>Sum!Print_Area</vt:lpstr>
    </vt:vector>
  </TitlesOfParts>
  <Company>OAGF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FAAC</cp:lastModifiedBy>
  <cp:lastPrinted>2024-08-12T09:55:00Z</cp:lastPrinted>
  <dcterms:created xsi:type="dcterms:W3CDTF">2003-11-12T08:54:00Z</dcterms:created>
  <dcterms:modified xsi:type="dcterms:W3CDTF">2024-08-27T14:50:18Z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1033-12.2.0.17153</vt:lpwstr>
  </property>
</Properties>
</file>